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ocal.consorzi.it\DFS\HDX\TRASPARENZA\02. Fogli informativi\Preventivo\"/>
    </mc:Choice>
  </mc:AlternateContent>
  <xr:revisionPtr revIDLastSave="0" documentId="13_ncr:1_{AB522509-F1AE-4FA7-9F1F-9526079A5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atore" sheetId="5" r:id="rId1"/>
    <sheet name="ESL" sheetId="1" state="hidden" r:id="rId2"/>
    <sheet name="Tassi MCC" sheetId="2" state="hidden" r:id="rId3"/>
  </sheets>
  <definedNames>
    <definedName name="_xlnm.Print_Area" localSheetId="0">Calcolatore!$A$1:$I$73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5" l="1"/>
  <c r="G34" i="5"/>
  <c r="F34" i="5"/>
  <c r="E34" i="5"/>
  <c r="D34" i="5"/>
  <c r="H25" i="5"/>
  <c r="G25" i="5"/>
  <c r="F25" i="5"/>
  <c r="E25" i="5"/>
  <c r="D25" i="5"/>
  <c r="H23" i="5"/>
  <c r="G23" i="5"/>
  <c r="F23" i="5"/>
  <c r="E23" i="5"/>
  <c r="D23" i="5"/>
  <c r="C172" i="5" l="1"/>
  <c r="C173" i="5" l="1"/>
  <c r="D262" i="5" l="1"/>
  <c r="D263" i="5"/>
  <c r="D264" i="5"/>
  <c r="E37" i="5" l="1"/>
  <c r="F37" i="5" s="1"/>
  <c r="D40" i="5" s="1"/>
  <c r="D260" i="5" l="1"/>
  <c r="D259" i="5"/>
  <c r="D258" i="5"/>
  <c r="D257" i="5"/>
  <c r="D256" i="5"/>
  <c r="D255" i="5"/>
  <c r="D254" i="5"/>
  <c r="D253" i="5"/>
  <c r="D252" i="5"/>
  <c r="D251" i="5"/>
  <c r="D250" i="5"/>
  <c r="D233" i="5"/>
  <c r="D234" i="5"/>
  <c r="D235" i="5"/>
  <c r="D236" i="5"/>
  <c r="D237" i="5"/>
  <c r="D238" i="5"/>
  <c r="D239" i="5"/>
  <c r="D240" i="5"/>
  <c r="D241" i="5"/>
  <c r="D242" i="5"/>
  <c r="D232" i="5"/>
  <c r="D272" i="5"/>
  <c r="D271" i="5"/>
  <c r="D270" i="5"/>
  <c r="D269" i="5"/>
  <c r="D268" i="5"/>
  <c r="D267" i="5"/>
  <c r="D266" i="5"/>
  <c r="D265" i="5"/>
  <c r="E32" i="5"/>
  <c r="F32" i="5"/>
  <c r="G32" i="5"/>
  <c r="H32" i="5"/>
  <c r="D32" i="5"/>
  <c r="G5" i="1"/>
  <c r="G3" i="1"/>
  <c r="C165" i="5"/>
  <c r="D210" i="5"/>
  <c r="D209" i="5"/>
  <c r="D192" i="5"/>
  <c r="D191" i="5"/>
  <c r="D190" i="5"/>
  <c r="D189" i="5"/>
  <c r="D188" i="5"/>
  <c r="D187" i="5"/>
  <c r="D186" i="5"/>
  <c r="D185" i="5"/>
  <c r="D184" i="5"/>
  <c r="D183" i="5"/>
  <c r="D182" i="5"/>
  <c r="D5" i="1"/>
  <c r="E5" i="1"/>
  <c r="F5" i="1"/>
  <c r="C5" i="1"/>
  <c r="D3" i="1"/>
  <c r="E3" i="1"/>
  <c r="F3" i="1"/>
  <c r="C3" i="1"/>
  <c r="C18" i="1" s="1"/>
  <c r="E166" i="5" l="1"/>
  <c r="E21" i="5" s="1"/>
  <c r="C14" i="1"/>
  <c r="C12" i="1" s="1"/>
  <c r="G166" i="5"/>
  <c r="G21" i="5" s="1"/>
  <c r="H166" i="5"/>
  <c r="H21" i="5" s="1"/>
  <c r="F166" i="5"/>
  <c r="F21" i="5" s="1"/>
  <c r="D166" i="5"/>
  <c r="D21" i="5" s="1"/>
  <c r="G16" i="1"/>
  <c r="D16" i="1"/>
  <c r="F16" i="1"/>
  <c r="C16" i="1"/>
  <c r="E16" i="1"/>
  <c r="H27" i="5" l="1"/>
  <c r="G12" i="1"/>
  <c r="D12" i="1"/>
  <c r="E12" i="1"/>
  <c r="F12" i="1"/>
  <c r="D4" i="1" l="1"/>
  <c r="D10" i="1" s="1"/>
  <c r="D17" i="1" s="1"/>
  <c r="D8" i="1" s="1"/>
  <c r="E27" i="5"/>
  <c r="F4" i="1"/>
  <c r="F10" i="1" s="1"/>
  <c r="F17" i="1" s="1"/>
  <c r="F8" i="1" s="1"/>
  <c r="G27" i="5"/>
  <c r="E4" i="1"/>
  <c r="E10" i="1" s="1"/>
  <c r="E13" i="1" s="1"/>
  <c r="E7" i="1" s="1"/>
  <c r="F27" i="5"/>
  <c r="C4" i="1"/>
  <c r="C10" i="1" s="1"/>
  <c r="C13" i="1" s="1"/>
  <c r="C7" i="1" s="1"/>
  <c r="D27" i="5"/>
  <c r="G4" i="1"/>
  <c r="G10" i="1" s="1"/>
  <c r="G13" i="1" s="1"/>
  <c r="G7" i="1" s="1"/>
  <c r="D13" i="1" l="1"/>
  <c r="D7" i="1" s="1"/>
  <c r="F13" i="1"/>
  <c r="F7" i="1" s="1"/>
  <c r="E17" i="1"/>
  <c r="E8" i="1" s="1"/>
  <c r="C17" i="1"/>
  <c r="C8" i="1" s="1"/>
  <c r="G17" i="1"/>
  <c r="G8" i="1" s="1"/>
</calcChain>
</file>

<file path=xl/sharedStrings.xml><?xml version="1.0" encoding="utf-8"?>
<sst xmlns="http://schemas.openxmlformats.org/spreadsheetml/2006/main" count="205" uniqueCount="170">
  <si>
    <t>durata</t>
  </si>
  <si>
    <t>garanzia (importo in €)</t>
  </si>
  <si>
    <t>commissioni (importo in €)</t>
  </si>
  <si>
    <t>commissione una tantum (%)</t>
  </si>
  <si>
    <t>ESL a commissioni a 0</t>
  </si>
  <si>
    <t>ESL (%)</t>
  </si>
  <si>
    <t>C = 0, inv</t>
  </si>
  <si>
    <t>C = 0, cir</t>
  </si>
  <si>
    <t>circolante</t>
  </si>
  <si>
    <t>durata arrotondata</t>
  </si>
  <si>
    <t>durata (in mesi)</t>
  </si>
  <si>
    <t>celle di input</t>
  </si>
  <si>
    <t>Risultato</t>
  </si>
  <si>
    <t>Tipo Fido</t>
  </si>
  <si>
    <t>Cod</t>
  </si>
  <si>
    <t>Prodotto [Cod. condizioni]</t>
  </si>
  <si>
    <t>Classe 1</t>
  </si>
  <si>
    <t>Classe 2</t>
  </si>
  <si>
    <t>Classe 3</t>
  </si>
  <si>
    <t>Classe 4</t>
  </si>
  <si>
    <t>Prodotti "ordinari"</t>
  </si>
  <si>
    <t>Finanziamenti a scadenza per investimenti (18-36)</t>
  </si>
  <si>
    <t>Finanziamenti a scadenza per liquidità (18-36)</t>
  </si>
  <si>
    <t>Finanziamenti a scadenza per investimenti (37 - 84)</t>
  </si>
  <si>
    <t>Finanziamenti a scadenza per liquidità (37 - 84)</t>
  </si>
  <si>
    <t>Finanziamenti a scadenza per investimenti (85 - 120)</t>
  </si>
  <si>
    <t>Finanziamenti a scadenza per liquidità (85 - 120)</t>
  </si>
  <si>
    <t>Fidejussioni bancarie</t>
  </si>
  <si>
    <t>Fidejussioni commerciale B/T</t>
  </si>
  <si>
    <t>Fidejussioni commerciale M/L</t>
  </si>
  <si>
    <t>Rinominato</t>
  </si>
  <si>
    <t>importo finanziamento</t>
  </si>
  <si>
    <t>percentuale garanzia</t>
  </si>
  <si>
    <t>prodotto</t>
  </si>
  <si>
    <t>commissioni</t>
  </si>
  <si>
    <t>classe 1</t>
  </si>
  <si>
    <t>classe 2</t>
  </si>
  <si>
    <t>classe 3</t>
  </si>
  <si>
    <t>classe 4</t>
  </si>
  <si>
    <t>ESL circolante (in euro)</t>
  </si>
  <si>
    <t>ESL investimenti (in euro)</t>
  </si>
  <si>
    <t>diritti di istruttoria</t>
  </si>
  <si>
    <t>si</t>
  </si>
  <si>
    <t>no</t>
  </si>
  <si>
    <t>Apertura di credito c/c e altri crediti a breve - Nuovo</t>
  </si>
  <si>
    <t>Autoliquidanti, sconto effetti e SBF - Nuovo</t>
  </si>
  <si>
    <t>Apertura di credito c/c e altri crediti a breve - Rinnovo</t>
  </si>
  <si>
    <t>Autoliquidanti, sconto effetti e SBF - Rinnovo</t>
  </si>
  <si>
    <t>Fidejussioni di natura commerciale a B/T - nuovo</t>
  </si>
  <si>
    <t>Fidejussioni di natura commerciale a M/L - nuovo</t>
  </si>
  <si>
    <t>Classe 5</t>
  </si>
  <si>
    <t>classe 5</t>
  </si>
  <si>
    <t>investimenti</t>
  </si>
  <si>
    <t>spese di segreteria</t>
  </si>
  <si>
    <t>quote di capitale sociale (aumento) *</t>
  </si>
  <si>
    <t>quote di capitale sociale (adesione)</t>
  </si>
  <si>
    <t>DATA E LUOGO</t>
  </si>
  <si>
    <t>FIRMA</t>
  </si>
  <si>
    <t>TOTALE COSTI</t>
  </si>
  <si>
    <t>IL CLIENTE</t>
  </si>
  <si>
    <t>PREVENTIVO PER  IL RILASCIO DELLA GARANZIA</t>
  </si>
  <si>
    <t>Il presente documento è stato elaborato sulla base delle informazioni fornite dal cliente e non è da intendersi in alcun modo vincolante ai fini dell’effettiva emissione della garanzia da parte di Cooperfidi Italia: l’effettivo e definitivo valore delle commissioni e degli altri costi della garanzia sarà determinato da Cooperfidi Italia prima dell’erogazione della garanzia e comunicato al cliente ai fini della sottoscrizione del contratto di finanziamento. Per maggiori dettagli consultare il relativo foglio informativo disponibile sul sito internet www.cooperfidiitalia.it</t>
  </si>
  <si>
    <t>GIA' SOCIO COOPERFIDI</t>
  </si>
  <si>
    <t xml:space="preserve">IMPRESA: </t>
  </si>
  <si>
    <t>8121 - Prodotti "ordinari" - 13ª e 14ª mensilità (6)</t>
  </si>
  <si>
    <t>Prodotti "agricoltura e pesca"</t>
  </si>
  <si>
    <t>Prestito da conduzione</t>
  </si>
  <si>
    <t xml:space="preserve">Ipotecario prestito da conduzione </t>
  </si>
  <si>
    <t>8464 - Prodotti speciali - EASI FEI credito c/c e altri a breve-Rinnovo</t>
  </si>
  <si>
    <t>8465 - Prodotti speciali - EASI FEI Autoliq., scon. Eff. e SBF-Rinnovo</t>
  </si>
  <si>
    <t>8466 - Prodotti speciali - EASI FEI Finan. per investimenti (18-36)</t>
  </si>
  <si>
    <t>8467 - Prodotti speciali - EASI FEI Finan. per liquidità (18-36)</t>
  </si>
  <si>
    <t>8468 - Prodotti speciali - EASI FEI Finan. per investimenti (37 - 84)</t>
  </si>
  <si>
    <t>8469 - Prodotti speciali - EASI FEI Finan. per liquidità (37 - 84)</t>
  </si>
  <si>
    <t>8470 - Prodotti speciali - EASI FEI Finan. per investimenti (85 - 120)</t>
  </si>
  <si>
    <t>8471 - Prodotti speciali - EASI FEI Finan. per liquidità (85 - 120)</t>
  </si>
  <si>
    <t>8472 - Prodotti speciali - EASI FEI Fidejussioni bancarie</t>
  </si>
  <si>
    <t>8462 - Prodotti speciali - EASI FEI credito c/c e altri a breve - Nuovo</t>
  </si>
  <si>
    <t>8463 - Prodotti speciali - EASI FEI Autoliq., scon. Eff. e SBF - Nuovo</t>
  </si>
  <si>
    <t>MCC Apertura di credito c/c e altri crediti a breve - Nuovo</t>
  </si>
  <si>
    <t>MCC Autoliquidanti, sconto effetti e SBF - Nuovo</t>
  </si>
  <si>
    <t>MCC Apertura di credito c/c e altri crediti a breve - Rinnovo</t>
  </si>
  <si>
    <t>MCC Autoliquidanti, sconto effetti e SBF - Rinnovo</t>
  </si>
  <si>
    <t>MCC Finanziamenti a scadenza per investimenti (18-36)</t>
  </si>
  <si>
    <t>MCC Finanziamenti a scadenza per liquidità (18-36)</t>
  </si>
  <si>
    <t>MCC Finanziamenti a scadenza per investimenti (37 - 84)</t>
  </si>
  <si>
    <t>MCC Finanziamenti a scadenza per liquidità (37 - 84)</t>
  </si>
  <si>
    <t>MCC Finanziamenti a scadenza per investimenti (85 - 120)</t>
  </si>
  <si>
    <t>MCC Finanziamenti a scadenza per liquidità (85 - 120)</t>
  </si>
  <si>
    <t>MCC Fidejussioni bancarie</t>
  </si>
  <si>
    <t>RATING**</t>
  </si>
  <si>
    <t>** Il rating sopra indicato potrebbe subire variazioni di una classe in più o in meno durante l'analisi istruttoria della sede centrale</t>
  </si>
  <si>
    <t>CONFERMA DI GARANZIA</t>
  </si>
  <si>
    <t>MCC Speciale Aper. di cred. c/c e altri crediti a breve - Nuovo</t>
  </si>
  <si>
    <t>MCC Speciale Autoliquidanti, sconto effetti e SBF - Nuovo</t>
  </si>
  <si>
    <t>MCC Speciale Aper. di cred. c/c e altri cred. a breve - Rinnovo</t>
  </si>
  <si>
    <t>MCC Speciale Autoliq., sconto effetti e SBF - Rinnovo</t>
  </si>
  <si>
    <t>MCC Speciale Fin. a scadenza per investimenti (18-36)</t>
  </si>
  <si>
    <t>MCC Speciale Finan. a scadenza per investimenti (37 - 84)</t>
  </si>
  <si>
    <t>MCC Speciale Fin. a scadenza per investimenti (85 - 120)</t>
  </si>
  <si>
    <t>MCC Speciale Fin. a scadenza per liquidità (85 - 120)</t>
  </si>
  <si>
    <t>MCC Speciale Fidejussioni bancarie</t>
  </si>
  <si>
    <t>L'ADDETTO DI COOPERFIDI</t>
  </si>
  <si>
    <t>(nome e cognome)</t>
  </si>
  <si>
    <t>FONDO COOP. E.R. Aper. di cred. c/c e altri crediti a breve - Nuovo</t>
  </si>
  <si>
    <t>FONDO COOP. E.R. Aper. di cred. c/c e altri cred. a breve - Rinnovo</t>
  </si>
  <si>
    <t>FONDO COOP. E.R. Autoliq., sconto effetti e SBF - Rinnovo</t>
  </si>
  <si>
    <t>FONDO COOP. E.R.  Autoliquidanti, sconto effetti e SBF - Nuovo</t>
  </si>
  <si>
    <t>FONDO COOP. E.R. Fin. a scadenza per liquidità (18-36)</t>
  </si>
  <si>
    <t>MCC Speciale Fin. a scadenza per liquidità (37 - 84)</t>
  </si>
  <si>
    <t>MCC Speciale Fin. a scadenza per liquidità (18-36)</t>
  </si>
  <si>
    <t>commissione iniziale</t>
  </si>
  <si>
    <t>durata iniziale</t>
  </si>
  <si>
    <t>mesi residui</t>
  </si>
  <si>
    <t>importo dello sconto (arrotondato a due cifre decimali)</t>
  </si>
  <si>
    <t>commissioni dovute***</t>
  </si>
  <si>
    <t>Sconto per le operazioni  di rinegoziazione di finanziamenti ancora in essere con Cooperfidi</t>
  </si>
  <si>
    <t xml:space="preserve">*** Nei casi specifici previsti per le rinegoziazioni le commissioni sono già al netto dello sconto calcolato nell'apposita sezione del presente file, mentre le spese di segreteria ed i diritti di istruttoria sono in ogni caso dovuti. </t>
  </si>
  <si>
    <r>
      <t xml:space="preserve">* Occorre sottoscrivere un numero di quote tale che il valore complessivo delle quote sia pari al valore indicato.
   </t>
    </r>
    <r>
      <rPr>
        <b/>
        <u/>
        <sz val="11"/>
        <rFont val="Times New Roman"/>
        <family val="2"/>
      </rPr>
      <t>Il valore complessivo delle quote sottoscritte non potrà mai essere superiore a 3.000 euro ( nel caso di richiesta contestuale di più garanzie questo limite viene determinato sommando le quote calcolate sulle singole linee) ed inferiore ad €250 (pari alla "</t>
    </r>
    <r>
      <rPr>
        <b/>
        <i/>
        <u/>
        <sz val="11"/>
        <rFont val="Times New Roman"/>
        <family val="2"/>
      </rPr>
      <t>quota di adesione")</t>
    </r>
    <r>
      <rPr>
        <b/>
        <sz val="11"/>
        <rFont val="Times New Roman"/>
        <family val="2"/>
      </rPr>
      <t>.</t>
    </r>
  </si>
  <si>
    <t>rinnovo/bando fondo sviluppo</t>
  </si>
  <si>
    <t>FONDO COOP. E.R. Fin. a scadenza per liquidità (37 - 84)</t>
  </si>
  <si>
    <t>FONDO COOP. E.R. Fin. a scadenza per liquidità (85- 120)</t>
  </si>
  <si>
    <t>BANDO REGIONE E.R.  1010 - 2024</t>
  </si>
  <si>
    <t>TERZO SETTORE BCC AGROBRESCIANO</t>
  </si>
  <si>
    <t>ND</t>
  </si>
  <si>
    <t xml:space="preserve">FONDOSVILUPPO INVESTIAMO PER CRESCERE fin. inf. a 250.000 euro </t>
  </si>
  <si>
    <t>FONDOSVILUPPO INVESTIAMO PER CRESCERE fin. sup. uguale a 250.000 euro</t>
  </si>
  <si>
    <t>FEI SOCIAL  credito c/c e altri a breve - Nuovo</t>
  </si>
  <si>
    <t>FEI SOCIAL credito c/c e altri a breve-Rinnovo</t>
  </si>
  <si>
    <t>FEI SOCIAL  Finan. per investimenti (18-36)</t>
  </si>
  <si>
    <t>FEI SOCIAL  Finan. per investimenti (37 - 84)</t>
  </si>
  <si>
    <t>FEI SOCIAL  Finan. per liquidità (37 - 84)</t>
  </si>
  <si>
    <t>FEI SOCIAL  Finan. per liquidità (85 - 120)</t>
  </si>
  <si>
    <t>VOUCHER TOSCANA Fino 60 mesi</t>
  </si>
  <si>
    <t>VOUCHER TOSCANA Da 85 a 120 mesi</t>
  </si>
  <si>
    <t>VOUCHER TOSCANA Da 61 a 84 mesi</t>
  </si>
  <si>
    <t>FEI SOCIAL  Finan. per investimenti (85 - 120)</t>
  </si>
  <si>
    <t>FEI SOCIAL  Fidejussioni bancarie</t>
  </si>
  <si>
    <t>FEI SOCIAL  Finan. per liquidità (18-36)</t>
  </si>
  <si>
    <t>FEI SOCIAL  Autoliq., scon. Eff. e SBF-Rinnovo</t>
  </si>
  <si>
    <t>FEI SOCIAL  Autoliq., scon. Eff. e SBF - Nuovo</t>
  </si>
  <si>
    <t xml:space="preserve">NUOVO AGEVOLA SPORT </t>
  </si>
  <si>
    <t>TERZO SETTORE INIZIATIVA P.A.S.S FEI SOCIAL</t>
  </si>
  <si>
    <t>FEI SOCIAL  13ª e 14ª mensilità (6)</t>
  </si>
  <si>
    <t>MCC 13ª e 14ª mensilità (6)</t>
  </si>
  <si>
    <t>MCC Speciale 13ª e 14ª mensilità (6)</t>
  </si>
  <si>
    <t>FONDO COOPFOND BREVE TERMINE        </t>
  </si>
  <si>
    <t>FONDO COOPFOND PER INVESTIMENTI (18-36)        </t>
  </si>
  <si>
    <t>FONDO COOPFOND PER LIQUIDITÀ (18-36)           </t>
  </si>
  <si>
    <t>FONDO COOPFOND PER INVESTIMENTI (37-84)        </t>
  </si>
  <si>
    <t>FONDO COOPFOND FINAN. PER LIQUIDITÀ (37 - 84)         </t>
  </si>
  <si>
    <t>FONDO COOPFOND FINAN. PER INVESTIMENTI (85 - 120)     </t>
  </si>
  <si>
    <t>FONDO COOPFOND FINAN. PER LIQUIDITÀ (85 - 120)        </t>
  </si>
  <si>
    <t>vers. 36 del  07/09/2026</t>
  </si>
  <si>
    <t>MISE Finan. per liquidità (36)</t>
  </si>
  <si>
    <t>MISE Finan. per investimenti (36)</t>
  </si>
  <si>
    <t>MISE Finan. per investimenti (37 - 84)</t>
  </si>
  <si>
    <t>MISE Finan. per liquidità (37 - 84)</t>
  </si>
  <si>
    <t>MISE Finan. per investimenti (85 - 120)</t>
  </si>
  <si>
    <t>MISE Finan. per liquidità (85 - 120)</t>
  </si>
  <si>
    <t>Linea BT pesca-agricoltura</t>
  </si>
  <si>
    <t>Chirografario pesca-agricoltura (37-84)</t>
  </si>
  <si>
    <t>Chirografario pesca-agricoltura ( 85-120)</t>
  </si>
  <si>
    <t>Ipotecario BT pesca-agricoltura</t>
  </si>
  <si>
    <t>Ipotecario pesca-agricoltura (19-36)</t>
  </si>
  <si>
    <t>Ipotecario pesca-agricoltura (37-84)</t>
  </si>
  <si>
    <t>Ipotecario pesca-agricoltura ( 85-120)</t>
  </si>
  <si>
    <t>Fidejussioni bancarie pesca-agricoltura</t>
  </si>
  <si>
    <t>Chirografario pesca-agricoltura (19-36)</t>
  </si>
  <si>
    <t>TERZO SETTORE FUTURO AGGIUNTO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</si>
</sst>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0.0000%"/>
    <numFmt numFmtId="166" formatCode="&quot;€&quot;\ #,##0.00"/>
  </numFmts>
  <fonts count="31" x14ac:knownFonts="1">
    <font>
      <sz val="10"/>
      <color theme="1"/>
      <name val="Times New Roman"/>
      <family val="2"/>
    </font>
    <font>
      <sz val="10"/>
      <name val="Times New Roman"/>
      <family val="2"/>
    </font>
    <font>
      <b/>
      <i/>
      <sz val="10"/>
      <name val="Times New Roman"/>
      <family val="2"/>
    </font>
    <font>
      <sz val="10"/>
      <color theme="1"/>
      <name val="Times New Roman"/>
      <family val="2"/>
    </font>
    <font>
      <b/>
      <i/>
      <sz val="10"/>
      <color theme="1"/>
      <name val="Times New Roman"/>
      <family val="1"/>
    </font>
    <font>
      <sz val="10"/>
      <color theme="3" tint="-0.499984740745262"/>
      <name val="Times New Roman"/>
      <family val="2"/>
    </font>
    <font>
      <sz val="10"/>
      <color theme="6" tint="0.59999389629810485"/>
      <name val="Times New Roman"/>
      <family val="2"/>
    </font>
    <font>
      <sz val="10"/>
      <color rgb="FFFF0000"/>
      <name val="Times New Roman"/>
      <family val="2"/>
    </font>
    <font>
      <sz val="12"/>
      <name val="Times New Roman"/>
      <family val="2"/>
    </font>
    <font>
      <b/>
      <i/>
      <sz val="18"/>
      <name val="Times New Roman"/>
      <family val="2"/>
    </font>
    <font>
      <sz val="16"/>
      <name val="Times New Roman"/>
      <family val="2"/>
    </font>
    <font>
      <sz val="14"/>
      <color theme="6" tint="0.59999389629810485"/>
      <name val="Times New Roman"/>
      <family val="2"/>
    </font>
    <font>
      <b/>
      <sz val="12"/>
      <name val="Times New Roman"/>
      <family val="1"/>
    </font>
    <font>
      <b/>
      <sz val="11"/>
      <name val="Times New Roman"/>
      <family val="2"/>
    </font>
    <font>
      <i/>
      <sz val="12"/>
      <name val="Times New Roman"/>
      <family val="2"/>
    </font>
    <font>
      <b/>
      <sz val="12"/>
      <name val="Times New Roman"/>
      <family val="2"/>
    </font>
    <font>
      <b/>
      <u/>
      <sz val="11"/>
      <name val="Times New Roman"/>
      <family val="2"/>
    </font>
    <font>
      <b/>
      <i/>
      <u/>
      <sz val="11"/>
      <name val="Times New Roman"/>
      <family val="2"/>
    </font>
    <font>
      <b/>
      <i/>
      <sz val="22"/>
      <name val="Times New Roman"/>
      <family val="2"/>
    </font>
    <font>
      <sz val="18"/>
      <name val="Times New Roman"/>
      <family val="2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4"/>
      <name val="Times New Roman"/>
      <family val="2"/>
    </font>
    <font>
      <sz val="11"/>
      <color theme="1"/>
      <name val="Times New Roman"/>
      <family val="1"/>
    </font>
    <font>
      <sz val="10"/>
      <color theme="0"/>
      <name val="Times New Roman"/>
      <family val="2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sz val="12"/>
      <color theme="1"/>
      <name val="Times New Roman"/>
      <family val="2"/>
    </font>
    <font>
      <b/>
      <i/>
      <sz val="9"/>
      <color theme="0"/>
      <name val="Times New Roman"/>
      <family val="2"/>
    </font>
    <font>
      <sz val="9"/>
      <color theme="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165" fontId="1" fillId="2" borderId="0" xfId="1" applyNumberFormat="1" applyFont="1" applyFill="1" applyAlignment="1">
      <alignment horizontal="center"/>
    </xf>
    <xf numFmtId="0" fontId="1" fillId="2" borderId="0" xfId="0" applyFont="1" applyFill="1"/>
    <xf numFmtId="165" fontId="1" fillId="2" borderId="0" xfId="1" applyNumberFormat="1" applyFont="1" applyFill="1"/>
    <xf numFmtId="0" fontId="4" fillId="2" borderId="0" xfId="0" applyFont="1" applyFill="1"/>
    <xf numFmtId="0" fontId="0" fillId="2" borderId="0" xfId="0" applyFill="1" applyAlignment="1" applyProtection="1">
      <alignment horizontal="center"/>
      <protection locked="0"/>
    </xf>
    <xf numFmtId="3" fontId="0" fillId="2" borderId="0" xfId="0" applyNumberFormat="1" applyFill="1" applyAlignment="1" applyProtection="1">
      <alignment horizontal="center"/>
      <protection locked="0"/>
    </xf>
    <xf numFmtId="166" fontId="0" fillId="2" borderId="0" xfId="0" applyNumberFormat="1" applyFill="1" applyAlignment="1" applyProtection="1">
      <alignment horizontal="center"/>
      <protection locked="0"/>
    </xf>
    <xf numFmtId="166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/>
    </xf>
    <xf numFmtId="10" fontId="5" fillId="2" borderId="0" xfId="1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3" fontId="0" fillId="2" borderId="0" xfId="0" applyNumberFormat="1" applyFill="1"/>
    <xf numFmtId="0" fontId="7" fillId="2" borderId="0" xfId="0" applyFont="1" applyFill="1"/>
    <xf numFmtId="166" fontId="1" fillId="2" borderId="0" xfId="0" applyNumberFormat="1" applyFont="1" applyFill="1"/>
    <xf numFmtId="0" fontId="6" fillId="2" borderId="0" xfId="0" applyFont="1" applyFill="1"/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8" fillId="2" borderId="1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8" fillId="2" borderId="3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2" fillId="2" borderId="4" xfId="0" applyNumberFormat="1" applyFont="1" applyFill="1" applyBorder="1" applyAlignment="1">
      <alignment horizontal="center" vertical="center"/>
    </xf>
    <xf numFmtId="166" fontId="12" fillId="2" borderId="5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0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6" xfId="0" applyFont="1" applyFill="1" applyBorder="1"/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left"/>
    </xf>
    <xf numFmtId="166" fontId="12" fillId="2" borderId="17" xfId="0" applyNumberFormat="1" applyFont="1" applyFill="1" applyBorder="1" applyAlignment="1">
      <alignment horizontal="center" vertical="center"/>
    </xf>
    <xf numFmtId="166" fontId="12" fillId="2" borderId="20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/>
    <xf numFmtId="166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25" fillId="2" borderId="16" xfId="0" applyFont="1" applyFill="1" applyBorder="1"/>
    <xf numFmtId="166" fontId="25" fillId="2" borderId="16" xfId="0" applyNumberFormat="1" applyFont="1" applyFill="1" applyBorder="1"/>
    <xf numFmtId="0" fontId="26" fillId="2" borderId="0" xfId="0" applyFont="1" applyFill="1"/>
    <xf numFmtId="0" fontId="26" fillId="2" borderId="0" xfId="0" applyFont="1" applyFill="1" applyAlignment="1" applyProtection="1">
      <alignment horizontal="left"/>
      <protection locked="0"/>
    </xf>
    <xf numFmtId="166" fontId="26" fillId="2" borderId="0" xfId="2" applyNumberFormat="1" applyFont="1" applyFill="1" applyBorder="1" applyAlignment="1">
      <alignment horizontal="left"/>
    </xf>
    <xf numFmtId="0" fontId="19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15" fillId="2" borderId="8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right"/>
    </xf>
    <xf numFmtId="0" fontId="15" fillId="2" borderId="13" xfId="0" applyFont="1" applyFill="1" applyBorder="1" applyAlignment="1">
      <alignment horizontal="right"/>
    </xf>
    <xf numFmtId="0" fontId="10" fillId="2" borderId="19" xfId="0" applyFont="1" applyFill="1" applyBorder="1"/>
    <xf numFmtId="9" fontId="12" fillId="2" borderId="19" xfId="1" applyFont="1" applyFill="1" applyBorder="1" applyAlignment="1" applyProtection="1">
      <alignment horizontal="center"/>
      <protection locked="0"/>
    </xf>
    <xf numFmtId="0" fontId="10" fillId="2" borderId="17" xfId="0" applyFont="1" applyFill="1" applyBorder="1"/>
    <xf numFmtId="0" fontId="10" fillId="2" borderId="17" xfId="0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2" fillId="2" borderId="0" xfId="0" applyFont="1" applyFill="1"/>
    <xf numFmtId="166" fontId="22" fillId="2" borderId="0" xfId="0" applyNumberFormat="1" applyFont="1" applyFill="1" applyAlignment="1">
      <alignment horizontal="center"/>
    </xf>
    <xf numFmtId="0" fontId="21" fillId="2" borderId="0" xfId="0" applyFont="1" applyFill="1"/>
    <xf numFmtId="166" fontId="21" fillId="2" borderId="0" xfId="0" applyNumberFormat="1" applyFont="1" applyFill="1" applyAlignment="1">
      <alignment horizontal="center"/>
    </xf>
    <xf numFmtId="166" fontId="8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165" fontId="30" fillId="2" borderId="0" xfId="0" applyNumberFormat="1" applyFont="1" applyFill="1" applyAlignment="1">
      <alignment horizontal="center" vertical="center" wrapText="1"/>
    </xf>
    <xf numFmtId="165" fontId="25" fillId="2" borderId="0" xfId="1" applyNumberFormat="1" applyFont="1" applyFill="1"/>
    <xf numFmtId="165" fontId="25" fillId="0" borderId="0" xfId="1" applyNumberFormat="1" applyFont="1" applyFill="1"/>
    <xf numFmtId="10" fontId="25" fillId="0" borderId="0" xfId="1" applyNumberFormat="1" applyFont="1" applyFill="1"/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0" fillId="2" borderId="6" xfId="0" applyFont="1" applyFill="1" applyBorder="1" applyAlignment="1" applyProtection="1">
      <alignment horizontal="left"/>
      <protection locked="0"/>
    </xf>
    <xf numFmtId="4" fontId="12" fillId="2" borderId="9" xfId="0" applyNumberFormat="1" applyFont="1" applyFill="1" applyBorder="1" applyAlignment="1" applyProtection="1">
      <alignment horizontal="center"/>
      <protection locked="0"/>
    </xf>
    <xf numFmtId="4" fontId="12" fillId="2" borderId="10" xfId="0" applyNumberFormat="1" applyFont="1" applyFill="1" applyBorder="1" applyAlignment="1" applyProtection="1">
      <alignment horizontal="center"/>
      <protection locked="0"/>
    </xf>
    <xf numFmtId="9" fontId="12" fillId="2" borderId="7" xfId="1" applyFont="1" applyFill="1" applyBorder="1" applyAlignment="1" applyProtection="1">
      <alignment horizontal="center"/>
      <protection locked="0"/>
    </xf>
    <xf numFmtId="9" fontId="12" fillId="2" borderId="12" xfId="1" applyFont="1" applyFill="1" applyBorder="1" applyAlignment="1" applyProtection="1">
      <alignment horizontal="center"/>
      <protection locked="0"/>
    </xf>
    <xf numFmtId="3" fontId="12" fillId="2" borderId="7" xfId="1" applyNumberFormat="1" applyFont="1" applyFill="1" applyBorder="1" applyAlignment="1" applyProtection="1">
      <alignment horizontal="center"/>
      <protection locked="0"/>
    </xf>
    <xf numFmtId="3" fontId="12" fillId="2" borderId="12" xfId="1" applyNumberFormat="1" applyFon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 shrinkToFit="1"/>
      <protection locked="0"/>
    </xf>
    <xf numFmtId="0" fontId="12" fillId="2" borderId="15" xfId="0" applyFont="1" applyFill="1" applyBorder="1" applyAlignment="1" applyProtection="1">
      <alignment horizontal="center" shrinkToFit="1"/>
      <protection locked="0"/>
    </xf>
    <xf numFmtId="9" fontId="12" fillId="2" borderId="18" xfId="1" applyFont="1" applyFill="1" applyBorder="1" applyAlignment="1" applyProtection="1">
      <alignment horizontal="center"/>
      <protection locked="0"/>
    </xf>
    <xf numFmtId="9" fontId="12" fillId="2" borderId="6" xfId="1" applyFont="1" applyFill="1" applyBorder="1" applyAlignment="1" applyProtection="1">
      <alignment horizontal="center"/>
      <protection locked="0"/>
    </xf>
    <xf numFmtId="0" fontId="27" fillId="2" borderId="0" xfId="0" applyFont="1" applyFill="1" applyAlignment="1">
      <alignment horizontal="center" vertical="center" wrapText="1"/>
    </xf>
    <xf numFmtId="166" fontId="8" fillId="2" borderId="0" xfId="0" applyNumberFormat="1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10" fillId="2" borderId="0" xfId="0" applyFont="1" applyFill="1" applyAlignment="1" applyProtection="1">
      <alignment horizontal="left"/>
      <protection locked="0"/>
    </xf>
    <xf numFmtId="0" fontId="19" fillId="2" borderId="0" xfId="0" applyFont="1" applyFill="1" applyAlignment="1">
      <alignment horizontal="justify" vertical="center" wrapText="1"/>
    </xf>
    <xf numFmtId="0" fontId="23" fillId="2" borderId="6" xfId="0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>
      <alignment horizontal="left" vertical="center" wrapText="1"/>
    </xf>
    <xf numFmtId="10" fontId="25" fillId="2" borderId="0" xfId="1" applyNumberFormat="1" applyFont="1" applyFill="1" applyAlignment="1">
      <alignment horizontal="center"/>
    </xf>
    <xf numFmtId="10" fontId="25" fillId="2" borderId="0" xfId="0" applyNumberFormat="1" applyFont="1" applyFill="1"/>
    <xf numFmtId="9" fontId="25" fillId="2" borderId="0" xfId="1" applyFont="1" applyFill="1"/>
    <xf numFmtId="3" fontId="25" fillId="2" borderId="0" xfId="0" applyNumberFormat="1" applyFont="1" applyFill="1"/>
    <xf numFmtId="0" fontId="29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165" fontId="30" fillId="0" borderId="0" xfId="0" applyNumberFormat="1" applyFont="1" applyAlignment="1">
      <alignment horizontal="center" vertical="center" wrapText="1"/>
    </xf>
    <xf numFmtId="10" fontId="30" fillId="0" borderId="0" xfId="0" applyNumberFormat="1" applyFont="1" applyAlignment="1">
      <alignment horizontal="center" vertical="center"/>
    </xf>
    <xf numFmtId="10" fontId="30" fillId="0" borderId="0" xfId="0" applyNumberFormat="1" applyFont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1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/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1"/>
      </font>
    </dxf>
    <dxf>
      <font>
        <color theme="1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1</xdr:row>
      <xdr:rowOff>215661</xdr:rowOff>
    </xdr:from>
    <xdr:to>
      <xdr:col>1</xdr:col>
      <xdr:colOff>1140081</xdr:colOff>
      <xdr:row>5</xdr:row>
      <xdr:rowOff>110489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539511"/>
          <a:ext cx="1414400" cy="118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664"/>
  <sheetViews>
    <sheetView tabSelected="1" topLeftCell="A7" zoomScaleNormal="100" workbookViewId="0">
      <selection activeCell="D16" sqref="D16:H16"/>
    </sheetView>
  </sheetViews>
  <sheetFormatPr defaultColWidth="8.83203125" defaultRowHeight="12.75" x14ac:dyDescent="0.2"/>
  <cols>
    <col min="1" max="1" width="17" style="17" customWidth="1"/>
    <col min="2" max="2" width="36.6640625" style="17" bestFit="1" customWidth="1"/>
    <col min="3" max="3" width="58.6640625" style="17" customWidth="1"/>
    <col min="4" max="4" width="30" style="17" customWidth="1"/>
    <col min="5" max="5" width="19" style="17" customWidth="1"/>
    <col min="6" max="6" width="19.33203125" style="17" customWidth="1"/>
    <col min="7" max="7" width="17.33203125" style="17" customWidth="1"/>
    <col min="8" max="8" width="19.5" style="17" customWidth="1"/>
    <col min="9" max="9" width="8.5" style="17" customWidth="1"/>
    <col min="10" max="10" width="11.33203125" style="17" customWidth="1"/>
    <col min="11" max="18" width="8.83203125" style="17"/>
    <col min="19" max="16384" width="8.83203125" style="5"/>
  </cols>
  <sheetData>
    <row r="1" spans="1:9" s="5" customFormat="1" ht="26.1" customHeight="1" x14ac:dyDescent="0.25">
      <c r="A1" s="17"/>
      <c r="B1" s="69"/>
      <c r="C1" s="69"/>
      <c r="D1" s="69"/>
      <c r="E1" s="69"/>
      <c r="F1" s="69"/>
      <c r="G1" s="69"/>
      <c r="H1" s="69"/>
      <c r="I1" s="17"/>
    </row>
    <row r="2" spans="1:9" s="5" customFormat="1" ht="26.1" customHeight="1" x14ac:dyDescent="0.25">
      <c r="A2" s="17"/>
      <c r="B2" s="49"/>
      <c r="C2" s="49"/>
      <c r="D2" s="49"/>
      <c r="E2" s="49"/>
      <c r="F2" s="49" t="s">
        <v>153</v>
      </c>
      <c r="G2" s="49"/>
      <c r="H2" s="49"/>
      <c r="I2" s="17"/>
    </row>
    <row r="3" spans="1:9" s="5" customFormat="1" ht="26.1" customHeight="1" x14ac:dyDescent="0.25">
      <c r="A3" s="17"/>
      <c r="B3" s="49"/>
      <c r="C3" s="49"/>
      <c r="D3" s="49"/>
      <c r="E3" s="49"/>
      <c r="F3" s="49"/>
      <c r="G3" s="49"/>
      <c r="H3" s="49"/>
      <c r="I3" s="17"/>
    </row>
    <row r="4" spans="1:9" s="5" customFormat="1" ht="26.1" customHeight="1" x14ac:dyDescent="0.2">
      <c r="A4" s="17"/>
      <c r="B4" s="71" t="s">
        <v>60</v>
      </c>
      <c r="C4" s="71"/>
      <c r="D4" s="71"/>
      <c r="E4" s="71"/>
      <c r="F4" s="71"/>
      <c r="G4" s="71"/>
      <c r="H4" s="71"/>
      <c r="I4" s="17"/>
    </row>
    <row r="5" spans="1:9" s="5" customFormat="1" ht="26.1" customHeight="1" x14ac:dyDescent="0.2">
      <c r="A5" s="17"/>
      <c r="B5" s="50"/>
      <c r="C5" s="50"/>
      <c r="D5" s="50"/>
      <c r="E5" s="50"/>
      <c r="F5" s="50"/>
      <c r="G5" s="50"/>
      <c r="H5" s="50"/>
      <c r="I5" s="17"/>
    </row>
    <row r="6" spans="1:9" s="5" customFormat="1" ht="26.1" customHeight="1" x14ac:dyDescent="0.2">
      <c r="A6" s="17"/>
      <c r="B6" s="50"/>
      <c r="C6" s="50"/>
      <c r="D6" s="50"/>
      <c r="E6" s="50"/>
      <c r="F6" s="50"/>
      <c r="G6" s="50"/>
      <c r="H6" s="50"/>
      <c r="I6" s="17"/>
    </row>
    <row r="7" spans="1:9" s="5" customFormat="1" ht="51" customHeight="1" x14ac:dyDescent="0.35">
      <c r="A7" s="17"/>
      <c r="B7" s="70"/>
      <c r="C7" s="70"/>
      <c r="D7" s="70"/>
      <c r="E7" s="70"/>
      <c r="F7" s="70"/>
      <c r="G7" s="70"/>
      <c r="H7" s="70"/>
      <c r="I7" s="17"/>
    </row>
    <row r="8" spans="1:9" s="5" customFormat="1" ht="139.5" customHeight="1" x14ac:dyDescent="0.2">
      <c r="A8" s="17"/>
      <c r="B8" s="88" t="s">
        <v>61</v>
      </c>
      <c r="C8" s="88"/>
      <c r="D8" s="88"/>
      <c r="E8" s="88"/>
      <c r="F8" s="88"/>
      <c r="G8" s="88"/>
      <c r="H8" s="88"/>
      <c r="I8" s="17"/>
    </row>
    <row r="9" spans="1:9" s="5" customFormat="1" ht="23.25" x14ac:dyDescent="0.2">
      <c r="A9" s="17"/>
      <c r="B9" s="48"/>
      <c r="C9" s="48"/>
      <c r="D9" s="48"/>
      <c r="E9" s="48"/>
      <c r="F9" s="48"/>
      <c r="G9" s="48"/>
      <c r="H9" s="48"/>
      <c r="I9" s="17"/>
    </row>
    <row r="10" spans="1:9" s="5" customFormat="1" ht="23.25" customHeight="1" x14ac:dyDescent="0.2">
      <c r="A10" s="17"/>
      <c r="B10" s="36" t="s">
        <v>63</v>
      </c>
      <c r="C10" s="89"/>
      <c r="D10" s="89"/>
      <c r="E10" s="89"/>
      <c r="F10" s="89"/>
      <c r="G10" s="89"/>
      <c r="H10" s="89"/>
      <c r="I10" s="17"/>
    </row>
    <row r="11" spans="1:9" s="5" customFormat="1" ht="48.75" customHeight="1" thickBot="1" x14ac:dyDescent="0.25">
      <c r="A11" s="17"/>
      <c r="B11" s="48"/>
      <c r="C11" s="48"/>
      <c r="D11" s="48"/>
      <c r="E11" s="48"/>
      <c r="F11" s="48"/>
      <c r="G11" s="48"/>
      <c r="H11" s="48"/>
      <c r="I11" s="17"/>
    </row>
    <row r="12" spans="1:9" s="5" customFormat="1" ht="23.25" x14ac:dyDescent="0.25">
      <c r="A12" s="17"/>
      <c r="B12" s="48"/>
      <c r="C12" s="51" t="s">
        <v>31</v>
      </c>
      <c r="D12" s="74">
        <v>100000</v>
      </c>
      <c r="E12" s="74"/>
      <c r="F12" s="74"/>
      <c r="G12" s="74"/>
      <c r="H12" s="75"/>
      <c r="I12" s="17"/>
    </row>
    <row r="13" spans="1:9" s="5" customFormat="1" ht="15" customHeight="1" x14ac:dyDescent="0.25">
      <c r="A13" s="17"/>
      <c r="C13" s="52" t="s">
        <v>32</v>
      </c>
      <c r="D13" s="76">
        <v>0.5</v>
      </c>
      <c r="E13" s="76"/>
      <c r="F13" s="76"/>
      <c r="G13" s="76"/>
      <c r="H13" s="77"/>
      <c r="I13" s="17"/>
    </row>
    <row r="14" spans="1:9" s="5" customFormat="1" ht="15" customHeight="1" x14ac:dyDescent="0.25">
      <c r="A14" s="17"/>
      <c r="C14" s="52" t="s">
        <v>119</v>
      </c>
      <c r="D14" s="76" t="s">
        <v>43</v>
      </c>
      <c r="E14" s="76"/>
      <c r="F14" s="76"/>
      <c r="G14" s="76"/>
      <c r="H14" s="77"/>
      <c r="I14" s="17"/>
    </row>
    <row r="15" spans="1:9" s="5" customFormat="1" ht="15" customHeight="1" x14ac:dyDescent="0.25">
      <c r="A15" s="17"/>
      <c r="C15" s="52" t="s">
        <v>10</v>
      </c>
      <c r="D15" s="78">
        <v>36</v>
      </c>
      <c r="E15" s="78"/>
      <c r="F15" s="78"/>
      <c r="G15" s="78"/>
      <c r="H15" s="79"/>
      <c r="I15" s="17"/>
    </row>
    <row r="16" spans="1:9" s="5" customFormat="1" ht="15" customHeight="1" thickBot="1" x14ac:dyDescent="0.3">
      <c r="A16" s="17"/>
      <c r="C16" s="53" t="s">
        <v>33</v>
      </c>
      <c r="D16" s="80" t="s">
        <v>155</v>
      </c>
      <c r="E16" s="80"/>
      <c r="F16" s="80"/>
      <c r="G16" s="80"/>
      <c r="H16" s="81"/>
      <c r="I16" s="17"/>
    </row>
    <row r="17" spans="1:9" s="5" customFormat="1" x14ac:dyDescent="0.2">
      <c r="A17" s="17"/>
      <c r="I17" s="17"/>
    </row>
    <row r="18" spans="1:9" s="5" customFormat="1" x14ac:dyDescent="0.2">
      <c r="A18" s="17"/>
      <c r="I18" s="17"/>
    </row>
    <row r="19" spans="1:9" s="5" customFormat="1" ht="15.75" x14ac:dyDescent="0.2">
      <c r="A19" s="17"/>
      <c r="C19" s="23"/>
      <c r="D19" s="31" t="s">
        <v>35</v>
      </c>
      <c r="E19" s="31" t="s">
        <v>36</v>
      </c>
      <c r="F19" s="31" t="s">
        <v>37</v>
      </c>
      <c r="G19" s="31" t="s">
        <v>38</v>
      </c>
      <c r="H19" s="32" t="s">
        <v>51</v>
      </c>
      <c r="I19" s="17"/>
    </row>
    <row r="20" spans="1:9" s="5" customFormat="1" ht="6.95" customHeight="1" x14ac:dyDescent="0.2">
      <c r="A20" s="17"/>
      <c r="C20" s="20"/>
      <c r="D20" s="24"/>
      <c r="E20" s="24"/>
      <c r="F20" s="24"/>
      <c r="G20" s="24"/>
      <c r="H20" s="24"/>
      <c r="I20" s="17"/>
    </row>
    <row r="21" spans="1:9" s="5" customFormat="1" ht="15.75" x14ac:dyDescent="0.2">
      <c r="A21" s="17"/>
      <c r="C21" s="25" t="s">
        <v>115</v>
      </c>
      <c r="D21" s="26">
        <f>IF($D$16=$D$195,(D166*$D$12*$C$173/12),IF($D$16=$D$199,(D166*$D$12*$C$173/12),IF($D$16=$D$193,(D166*$D$12*$C$173/12),IF($D$16=$D$196,(D166*$D$12*$C$173/12),IF($D$16=$D$197,(D166*$D$12*$C$173/12),IF($D$16=$D$198,(D166*$D$12*$C$173/12),($D12*$C172*($C173/12)*D166)))))))</f>
        <v>1170</v>
      </c>
      <c r="E21" s="26">
        <f>IF($D$16=$D$195,(E166*$D$12*$C$173/12),IF($D$16=$D$199,(E166*$D$12*$C$173/12),IF($D$16=$D$193,(E166*$D$12*$C$173/12),IF($D$16=$D$196,(E166*$D$12*$C$173/12),IF($D$16=$D$197,(E166*$D$12*$C$173/12),IF($D$16=$D$198,(E166*$D$12*$C$173/12),($D12*$C172*($C173/12)*E166)))))))</f>
        <v>1635</v>
      </c>
      <c r="F21" s="26">
        <f>IF($D$16=$D$195,(F166*$D$12*$C$173/12),IF($D$16=$D$199,(F166*$D$12*$C$173/12),IF($D$16=$D$193,(F166*$D$12*$C$173/12),IF($D$16=$D$196,(F166*$D$12*$C$173/12),IF($D$16=$D$197,(F166*$D$12*$C$173/12),IF($D$16=$D$198,(F166*$D$12*$C$173/12),($D12*$C172*($C173/12)*F166)))))))</f>
        <v>1800</v>
      </c>
      <c r="G21" s="26">
        <f>IF($D$16=$D$195,(G166*$D$12*$C$173/12),IF($D$16=$D$199,(G166*$D$12*$C$173/12),IF($D$16=$D$193,(G166*$D$12*$C$173/12),IF($D$16=$D$196,(G166*$D$12*$C$173/12),IF($D$16=$D$197,(G166*$D$12*$C$173/12),IF($D$16=$D$198,(G166*$D$12*$C$173/12),($D12*$C172*($C173/12)*G166)))))))</f>
        <v>2505</v>
      </c>
      <c r="H21" s="26">
        <f>IF($D$16=$D$195,(H166*$D$12*$C$173/12),IF($D$16=$D$199,(H166*$D$12*$C$173/12),IF($D$16=$D$193,(H166*$D$12*$C$173/12),IF($D$16=$D$196,(H166*$D$12*$C$173/12),IF($D$16=$D$197,(H166*$D$12*$C$173/12),IF($D$16=$D$198,(H166*$D$12*$C$173/12),($D12*$C172*($C173/12)*H166)))))))</f>
        <v>3900</v>
      </c>
      <c r="I21" s="17"/>
    </row>
    <row r="22" spans="1:9" s="5" customFormat="1" ht="6.95" customHeight="1" x14ac:dyDescent="0.2">
      <c r="A22" s="17"/>
      <c r="C22" s="20"/>
      <c r="D22" s="28"/>
      <c r="E22" s="28"/>
      <c r="F22" s="28"/>
      <c r="G22" s="28"/>
      <c r="H22" s="28"/>
      <c r="I22" s="17"/>
    </row>
    <row r="23" spans="1:9" s="5" customFormat="1" ht="15.75" x14ac:dyDescent="0.2">
      <c r="A23" s="17"/>
      <c r="C23" s="25" t="s">
        <v>53</v>
      </c>
      <c r="D23" s="26">
        <f>IF($D$16=$D$200,0,IF($D$16=$D$193,0,IF($D$16=$D$194,0,IF($D$16=$D$195,0,IF($D$16=$D$212,0,300)))))</f>
        <v>300</v>
      </c>
      <c r="E23" s="26">
        <f t="shared" ref="E23:H23" si="0">IF($D$16=$D$200,0,IF($D$16=$D$193,0,IF($D$16=$D$194,0,IF($D$16=$D$195,0,IF($D$16=$D$212,0,300)))))</f>
        <v>300</v>
      </c>
      <c r="F23" s="26">
        <f t="shared" si="0"/>
        <v>300</v>
      </c>
      <c r="G23" s="26">
        <f t="shared" si="0"/>
        <v>300</v>
      </c>
      <c r="H23" s="27">
        <f t="shared" si="0"/>
        <v>300</v>
      </c>
      <c r="I23" s="17"/>
    </row>
    <row r="24" spans="1:9" s="5" customFormat="1" ht="6.95" customHeight="1" x14ac:dyDescent="0.2">
      <c r="A24" s="17"/>
      <c r="C24" s="20"/>
      <c r="D24" s="28"/>
      <c r="E24" s="28"/>
      <c r="F24" s="28"/>
      <c r="G24" s="28"/>
      <c r="H24" s="28"/>
      <c r="I24" s="17"/>
    </row>
    <row r="25" spans="1:9" s="5" customFormat="1" ht="15.75" x14ac:dyDescent="0.2">
      <c r="A25" s="17"/>
      <c r="C25" s="40" t="s">
        <v>41</v>
      </c>
      <c r="D25" s="26">
        <f>IF($D$16=$D$200,0,IF($D$16=$D$231,0,IF($D$16=$D$243,0,IF($D$16=$D$261,0,IF($D$16=$D$193,0,IF($D$16=$D$199,0,IF($D$16=$D$194,0,IF($D$16=$D$195,0,IF($D$16=$D$201,0,IF($D$16=$D$212,0,IF($D$16=$J$187,IF(0.0075*$D12&gt;6000,6000,0.0075*$D12),IF($D$16=$J$191,IF(0.0075*$D12&gt;6000,6000,0.0075*$D12),IF(0.0075*$D12&gt;6000,6000,IF($D12*0.0075&gt;250,$D12*0.0075,250))))))))))))))</f>
        <v>750</v>
      </c>
      <c r="E25" s="26">
        <f t="shared" ref="E25:H25" si="1">IF($D$16=$D$200,0,IF($D$16=$D$231,0,IF($D$16=$D$243,0,IF($D$16=$D$261,0,IF($D$16=$D$193,0,IF($D$16=$D$199,0,IF($D$16=$D$194,0,IF($D$16=$D$195,0,IF($D$16=$D$201,0,IF($D$16=$D$212,0,IF($D$16=$J$187,IF(0.0075*$D12&gt;6000,6000,0.0075*$D12),IF($D$16=$J$191,IF(0.0075*$D12&gt;6000,6000,0.0075*$D12),IF(0.0075*$D12&gt;6000,6000,IF($D12*0.0075&gt;250,$D12*0.0075,250))))))))))))))</f>
        <v>750</v>
      </c>
      <c r="F25" s="26">
        <f t="shared" si="1"/>
        <v>750</v>
      </c>
      <c r="G25" s="26">
        <f t="shared" si="1"/>
        <v>750</v>
      </c>
      <c r="H25" s="27">
        <f t="shared" si="1"/>
        <v>750</v>
      </c>
      <c r="I25" s="17"/>
    </row>
    <row r="26" spans="1:9" s="5" customFormat="1" ht="6.95" customHeight="1" thickBot="1" x14ac:dyDescent="0.25">
      <c r="A26" s="17"/>
      <c r="C26" s="39"/>
      <c r="D26" s="28"/>
      <c r="E26" s="28"/>
      <c r="F26" s="28"/>
      <c r="G26" s="28"/>
      <c r="H26" s="28"/>
      <c r="I26" s="17"/>
    </row>
    <row r="27" spans="1:9" s="5" customFormat="1" ht="16.5" thickBot="1" x14ac:dyDescent="0.25">
      <c r="A27" s="17"/>
      <c r="C27" s="38" t="s">
        <v>58</v>
      </c>
      <c r="D27" s="29">
        <f>IF(D21-$D$40&lt;0,SUM(D23+D25),SUM(D25+D23+D21))</f>
        <v>2220</v>
      </c>
      <c r="E27" s="29">
        <f t="shared" ref="E27:H27" si="2">IF(E21-$D$40&lt;0,SUM(E23+E25),SUM(E25+E23+E21))</f>
        <v>2685</v>
      </c>
      <c r="F27" s="29">
        <f t="shared" si="2"/>
        <v>2850</v>
      </c>
      <c r="G27" s="29">
        <f t="shared" si="2"/>
        <v>3555</v>
      </c>
      <c r="H27" s="30">
        <f t="shared" si="2"/>
        <v>4950</v>
      </c>
      <c r="I27" s="17"/>
    </row>
    <row r="28" spans="1:9" s="5" customFormat="1" ht="6.95" customHeight="1" x14ac:dyDescent="0.2">
      <c r="A28" s="17"/>
      <c r="I28" s="17"/>
    </row>
    <row r="29" spans="1:9" s="5" customFormat="1" ht="6.95" customHeight="1" x14ac:dyDescent="0.2">
      <c r="A29" s="17"/>
      <c r="I29" s="17"/>
    </row>
    <row r="30" spans="1:9" s="5" customFormat="1" ht="21" thickBot="1" x14ac:dyDescent="0.35">
      <c r="A30" s="17"/>
      <c r="C30" s="40" t="s">
        <v>62</v>
      </c>
      <c r="D30" s="42" t="s">
        <v>43</v>
      </c>
      <c r="E30" s="54" t="s">
        <v>92</v>
      </c>
      <c r="F30" s="54"/>
      <c r="G30" s="54"/>
      <c r="H30" s="55" t="s">
        <v>43</v>
      </c>
      <c r="I30" s="17"/>
    </row>
    <row r="31" spans="1:9" s="5" customFormat="1" ht="21" thickBot="1" x14ac:dyDescent="0.35">
      <c r="A31" s="17"/>
      <c r="C31" s="56" t="s">
        <v>90</v>
      </c>
      <c r="D31" s="57">
        <v>1</v>
      </c>
      <c r="E31" s="82"/>
      <c r="F31" s="83"/>
      <c r="G31" s="83"/>
      <c r="H31" s="83"/>
      <c r="I31" s="17"/>
    </row>
    <row r="32" spans="1:9" s="5" customFormat="1" ht="15.75" x14ac:dyDescent="0.2">
      <c r="A32" s="17"/>
      <c r="C32" s="40" t="s">
        <v>55</v>
      </c>
      <c r="D32" s="26">
        <f>+IF($D$30="SI",0,250)</f>
        <v>250</v>
      </c>
      <c r="E32" s="26">
        <f t="shared" ref="E32:H32" si="3">+IF($D$30="SI",0,250)</f>
        <v>250</v>
      </c>
      <c r="F32" s="26">
        <f t="shared" si="3"/>
        <v>250</v>
      </c>
      <c r="G32" s="26">
        <f t="shared" si="3"/>
        <v>250</v>
      </c>
      <c r="H32" s="27">
        <f t="shared" si="3"/>
        <v>250</v>
      </c>
      <c r="I32" s="17"/>
    </row>
    <row r="33" spans="1:13" s="5" customFormat="1" ht="15.75" x14ac:dyDescent="0.2">
      <c r="A33" s="17"/>
      <c r="C33" s="26"/>
      <c r="D33" s="26"/>
      <c r="E33" s="26"/>
      <c r="F33" s="26"/>
      <c r="G33" s="26"/>
      <c r="H33" s="26"/>
      <c r="I33" s="17"/>
    </row>
    <row r="34" spans="1:13" s="5" customFormat="1" ht="17.25" customHeight="1" x14ac:dyDescent="0.2">
      <c r="A34" s="17"/>
      <c r="C34" s="40" t="s">
        <v>54</v>
      </c>
      <c r="D34" s="26">
        <f>IF($D$16=$D$200,0,IF($D$16=$D$213,0,IF($D$16=$D$214,0,IF($D$16=$D$215,0,IF($D$16=$D$216,0,IF($D$16=$D$217,0,IF($D$16=$D$218,0,IF($D$16=$D$219,0,IF($D$16=$D$218,0,IF($D$16=$D$217,0,IF($D$16=$D$194,0,IF($D$16=$D$193,0,IF($D$16=$D$196,0,IF($D$16=$D$197,0,IF($D$16=$D$198,0,IF($D$16=$D$195,0,IF($D$16=$D$199,0,IF($D$16=$D$212,0,IF($D$16=$D$211,0,IF(($D$12*$D$13)&gt;25000,IF($D14="no",IF(($D12*$D13*0.005)&gt;3000,3000,IF(($D12*$D13*0.005)&gt;250,FLOOR(($D$12*$D$13*0.005)/250,1)*250,250)),0),0))))))))))))))))))))</f>
        <v>250</v>
      </c>
      <c r="E34" s="26">
        <f t="shared" ref="E34:H34" si="4">IF($D$16=$D$200,0,IF($D$16=$D$213,0,IF($D$16=$D$214,0,IF($D$16=$D$215,0,IF($D$16=$D$216,0,IF($D$16=$D$217,0,IF($D$16=$D$218,0,IF($D$16=$D$219,0,IF($D$16=$D$218,0,IF($D$16=$D$217,0,IF($D$16=$D$194,0,IF($D$16=$D$193,0,IF($D$16=$D$196,0,IF($D$16=$D$197,0,IF($D$16=$D$198,0,IF($D$16=$D$195,0,IF($D$16=$D$199,0,IF($D$16=$D$212,0,IF($D$16=$D$211,0,IF(($D$12*$D$13)&gt;25000,IF($D14="no",IF(($D12*$D13*0.005)&gt;3000,3000,IF(($D12*$D13*0.005)&gt;250,FLOOR(($D$12*$D$13*0.005)/250,1)*250,250)),0),0))))))))))))))))))))</f>
        <v>250</v>
      </c>
      <c r="F34" s="26">
        <f t="shared" si="4"/>
        <v>250</v>
      </c>
      <c r="G34" s="26">
        <f t="shared" si="4"/>
        <v>250</v>
      </c>
      <c r="H34" s="27">
        <f t="shared" si="4"/>
        <v>250</v>
      </c>
      <c r="I34" s="17"/>
    </row>
    <row r="35" spans="1:13" s="5" customFormat="1" ht="6.95" customHeight="1" x14ac:dyDescent="0.2">
      <c r="A35" s="17"/>
      <c r="C35" s="43"/>
      <c r="D35" s="44"/>
      <c r="E35" s="18"/>
      <c r="F35" s="18"/>
      <c r="G35" s="18"/>
      <c r="H35" s="18"/>
      <c r="I35" s="17"/>
    </row>
    <row r="36" spans="1:13" s="5" customFormat="1" ht="32.25" customHeight="1" x14ac:dyDescent="0.2">
      <c r="A36" s="17"/>
      <c r="C36" s="84" t="s">
        <v>116</v>
      </c>
      <c r="D36" s="84"/>
      <c r="E36" s="18"/>
      <c r="F36" s="18"/>
      <c r="G36" s="18"/>
      <c r="H36" s="18"/>
      <c r="I36" s="17"/>
    </row>
    <row r="37" spans="1:13" s="5" customFormat="1" ht="15" customHeight="1" x14ac:dyDescent="0.25">
      <c r="A37" s="17"/>
      <c r="C37" s="45" t="s">
        <v>111</v>
      </c>
      <c r="D37" s="46">
        <v>0</v>
      </c>
      <c r="E37" s="41">
        <f>+D37/2</f>
        <v>0</v>
      </c>
      <c r="F37" s="41" t="e">
        <f>+E37/D38</f>
        <v>#DIV/0!</v>
      </c>
      <c r="I37" s="17"/>
    </row>
    <row r="38" spans="1:13" s="5" customFormat="1" ht="15" customHeight="1" x14ac:dyDescent="0.25">
      <c r="A38" s="17"/>
      <c r="C38" s="45" t="s">
        <v>112</v>
      </c>
      <c r="D38" s="46"/>
      <c r="E38" s="41"/>
      <c r="F38" s="41"/>
      <c r="I38" s="17"/>
    </row>
    <row r="39" spans="1:13" s="5" customFormat="1" ht="14.25" customHeight="1" x14ac:dyDescent="0.25">
      <c r="A39" s="17"/>
      <c r="C39" s="45" t="s">
        <v>113</v>
      </c>
      <c r="D39" s="46">
        <v>0</v>
      </c>
      <c r="E39" s="41"/>
      <c r="F39" s="41"/>
      <c r="I39" s="17"/>
    </row>
    <row r="40" spans="1:13" s="5" customFormat="1" ht="15.75" x14ac:dyDescent="0.25">
      <c r="A40" s="17"/>
      <c r="C40" s="45" t="s">
        <v>114</v>
      </c>
      <c r="D40" s="47">
        <f>+IF(D38=0,0,ROUND(F37*D39,2))</f>
        <v>0</v>
      </c>
      <c r="E40" s="41"/>
      <c r="F40" s="41"/>
      <c r="I40" s="17"/>
    </row>
    <row r="41" spans="1:13" s="5" customFormat="1" ht="18" customHeight="1" x14ac:dyDescent="0.2">
      <c r="A41" s="17"/>
      <c r="C41" s="17"/>
      <c r="D41" s="17"/>
      <c r="E41" s="17"/>
      <c r="F41" s="17"/>
      <c r="I41" s="17"/>
    </row>
    <row r="42" spans="1:13" s="19" customFormat="1" x14ac:dyDescent="0.2">
      <c r="A42" s="17"/>
      <c r="C42" s="17"/>
      <c r="D42" s="17"/>
      <c r="I42" s="17"/>
      <c r="K42" s="5"/>
    </row>
    <row r="43" spans="1:13" s="19" customFormat="1" ht="51" customHeight="1" x14ac:dyDescent="0.2">
      <c r="A43" s="17"/>
      <c r="B43" s="85" t="s">
        <v>118</v>
      </c>
      <c r="C43" s="85"/>
      <c r="D43" s="85"/>
      <c r="E43" s="85"/>
      <c r="F43" s="85"/>
      <c r="G43" s="85"/>
      <c r="H43" s="85"/>
      <c r="I43" s="63"/>
      <c r="J43" s="63"/>
      <c r="L43" s="17"/>
      <c r="M43" s="17"/>
    </row>
    <row r="44" spans="1:13" s="19" customFormat="1" ht="16.5" customHeight="1" x14ac:dyDescent="0.25">
      <c r="A44" s="17"/>
      <c r="B44" s="17"/>
      <c r="C44" s="58" t="s">
        <v>91</v>
      </c>
      <c r="D44" s="58"/>
      <c r="E44" s="58"/>
      <c r="F44" s="58"/>
      <c r="G44" s="17"/>
      <c r="H44" s="17"/>
      <c r="I44" s="17"/>
      <c r="J44" s="17"/>
      <c r="L44" s="17"/>
      <c r="M44" s="17"/>
    </row>
    <row r="45" spans="1:13" s="19" customFormat="1" ht="47.25" customHeight="1" x14ac:dyDescent="0.2">
      <c r="A45" s="17"/>
      <c r="C45" s="90" t="s">
        <v>117</v>
      </c>
      <c r="D45" s="90"/>
      <c r="E45" s="90"/>
      <c r="F45" s="90"/>
      <c r="G45" s="90"/>
      <c r="H45" s="90"/>
      <c r="I45" s="17"/>
      <c r="J45" s="17"/>
      <c r="L45" s="17"/>
      <c r="M45" s="17"/>
    </row>
    <row r="46" spans="1:13" s="19" customFormat="1" ht="12.95" customHeight="1" x14ac:dyDescent="0.2">
      <c r="A46" s="17"/>
      <c r="C46" s="59"/>
      <c r="D46" s="60"/>
      <c r="E46" s="60"/>
      <c r="F46" s="60"/>
      <c r="G46" s="60"/>
      <c r="H46" s="60"/>
      <c r="I46" s="17"/>
      <c r="J46" s="17"/>
      <c r="L46" s="17"/>
      <c r="M46" s="17"/>
    </row>
    <row r="47" spans="1:13" s="19" customFormat="1" ht="12.95" customHeight="1" x14ac:dyDescent="0.2">
      <c r="A47" s="17"/>
      <c r="C47" s="61"/>
      <c r="D47" s="62"/>
      <c r="E47" s="62"/>
      <c r="F47" s="62"/>
      <c r="G47" s="62"/>
      <c r="H47" s="62"/>
      <c r="I47" s="17"/>
      <c r="J47" s="17"/>
      <c r="L47" s="17"/>
      <c r="M47" s="17"/>
    </row>
    <row r="48" spans="1:13" s="19" customFormat="1" ht="12.95" customHeight="1" x14ac:dyDescent="0.2">
      <c r="A48" s="17"/>
      <c r="I48" s="17"/>
      <c r="J48" s="17"/>
      <c r="L48" s="17"/>
      <c r="M48" s="17"/>
    </row>
    <row r="49" spans="1:13" s="19" customFormat="1" ht="12.95" customHeight="1" x14ac:dyDescent="0.2">
      <c r="A49" s="17"/>
      <c r="I49" s="17"/>
      <c r="J49" s="17"/>
      <c r="L49" s="17"/>
      <c r="M49" s="17"/>
    </row>
    <row r="50" spans="1:13" s="19" customFormat="1" ht="12.95" customHeight="1" x14ac:dyDescent="0.2">
      <c r="A50" s="17"/>
      <c r="I50" s="17"/>
      <c r="J50" s="17"/>
      <c r="L50" s="17"/>
      <c r="M50" s="17"/>
    </row>
    <row r="51" spans="1:13" s="19" customFormat="1" ht="12.95" customHeight="1" x14ac:dyDescent="0.2">
      <c r="A51" s="17"/>
      <c r="I51" s="17"/>
      <c r="J51" s="17"/>
      <c r="L51" s="17"/>
      <c r="M51" s="17"/>
    </row>
    <row r="52" spans="1:13" s="19" customFormat="1" ht="12.95" customHeight="1" x14ac:dyDescent="0.2">
      <c r="A52" s="17"/>
      <c r="I52" s="17"/>
      <c r="J52" s="17"/>
      <c r="L52" s="17"/>
      <c r="M52" s="17"/>
    </row>
    <row r="53" spans="1:13" s="19" customFormat="1" ht="12.95" customHeight="1" x14ac:dyDescent="0.2">
      <c r="A53" s="17"/>
      <c r="I53" s="17"/>
      <c r="J53" s="17"/>
      <c r="L53" s="17"/>
      <c r="M53" s="17"/>
    </row>
    <row r="54" spans="1:13" s="19" customFormat="1" ht="12.95" customHeight="1" x14ac:dyDescent="0.2">
      <c r="I54" s="17"/>
      <c r="J54" s="17"/>
      <c r="L54" s="17"/>
      <c r="M54" s="17"/>
    </row>
    <row r="55" spans="1:13" s="19" customFormat="1" ht="12.95" customHeight="1" x14ac:dyDescent="0.2">
      <c r="I55" s="17"/>
      <c r="J55" s="17"/>
      <c r="L55" s="17"/>
      <c r="M55" s="17"/>
    </row>
    <row r="56" spans="1:13" s="19" customFormat="1" ht="20.25" x14ac:dyDescent="0.3">
      <c r="E56" s="33" t="s">
        <v>102</v>
      </c>
      <c r="F56" s="33"/>
      <c r="G56" s="33"/>
      <c r="I56" s="17"/>
      <c r="J56" s="17"/>
      <c r="L56" s="17"/>
      <c r="M56" s="17"/>
    </row>
    <row r="57" spans="1:13" s="19" customFormat="1" ht="12.95" customHeight="1" x14ac:dyDescent="0.2">
      <c r="I57" s="17"/>
      <c r="J57" s="17"/>
      <c r="L57" s="17"/>
      <c r="M57" s="17"/>
    </row>
    <row r="58" spans="1:13" s="19" customFormat="1" ht="18" customHeight="1" x14ac:dyDescent="0.3">
      <c r="E58" s="73"/>
      <c r="F58" s="73"/>
      <c r="G58" s="73"/>
      <c r="H58" s="73"/>
      <c r="I58" s="17"/>
      <c r="J58" s="17"/>
      <c r="L58" s="17"/>
      <c r="M58" s="17"/>
    </row>
    <row r="59" spans="1:13" s="19" customFormat="1" ht="18" customHeight="1" x14ac:dyDescent="0.3">
      <c r="E59" s="37" t="s">
        <v>103</v>
      </c>
      <c r="F59" s="37"/>
      <c r="G59" s="37"/>
      <c r="H59" s="37"/>
      <c r="I59" s="17"/>
      <c r="J59" s="17"/>
      <c r="L59" s="17"/>
      <c r="M59" s="17"/>
    </row>
    <row r="60" spans="1:13" s="19" customFormat="1" ht="12.95" customHeight="1" x14ac:dyDescent="0.2">
      <c r="I60" s="17"/>
      <c r="J60" s="17"/>
      <c r="L60" s="17"/>
      <c r="M60" s="17"/>
    </row>
    <row r="61" spans="1:13" s="19" customFormat="1" ht="15.75" customHeight="1" x14ac:dyDescent="0.2">
      <c r="E61" s="21"/>
      <c r="F61" s="72"/>
      <c r="G61" s="72"/>
      <c r="H61" s="72"/>
      <c r="I61" s="17"/>
      <c r="J61" s="17"/>
      <c r="L61" s="17"/>
      <c r="M61" s="17"/>
    </row>
    <row r="62" spans="1:13" s="19" customFormat="1" ht="15.75" customHeight="1" x14ac:dyDescent="0.2">
      <c r="E62" s="21"/>
      <c r="F62" s="34"/>
      <c r="G62" s="34"/>
      <c r="H62" s="34"/>
      <c r="I62" s="17"/>
      <c r="J62" s="17"/>
      <c r="L62" s="17"/>
      <c r="M62" s="17"/>
    </row>
    <row r="63" spans="1:13" s="19" customFormat="1" ht="12.95" customHeight="1" x14ac:dyDescent="0.2">
      <c r="I63" s="17"/>
      <c r="J63" s="17"/>
      <c r="L63" s="17"/>
      <c r="M63" s="17"/>
    </row>
    <row r="64" spans="1:13" s="19" customFormat="1" ht="17.25" customHeight="1" x14ac:dyDescent="0.3">
      <c r="E64" s="33" t="s">
        <v>59</v>
      </c>
      <c r="F64" s="33"/>
      <c r="G64" s="33"/>
      <c r="I64" s="17"/>
      <c r="J64" s="17"/>
      <c r="L64" s="17"/>
      <c r="M64" s="17"/>
    </row>
    <row r="65" spans="1:34" s="19" customFormat="1" ht="12.95" customHeight="1" x14ac:dyDescent="0.2">
      <c r="I65" s="17"/>
      <c r="J65" s="17"/>
      <c r="L65" s="17"/>
      <c r="M65" s="17"/>
    </row>
    <row r="66" spans="1:34" s="19" customFormat="1" ht="18" customHeight="1" x14ac:dyDescent="0.3">
      <c r="E66" s="73"/>
      <c r="F66" s="73"/>
      <c r="G66" s="73"/>
      <c r="H66" s="73"/>
      <c r="I66" s="17"/>
      <c r="J66" s="17"/>
      <c r="L66" s="17"/>
      <c r="M66" s="17"/>
    </row>
    <row r="67" spans="1:34" s="19" customFormat="1" ht="12.95" customHeight="1" x14ac:dyDescent="0.2">
      <c r="I67" s="17"/>
      <c r="J67" s="17"/>
      <c r="L67" s="17"/>
      <c r="M67" s="17"/>
    </row>
    <row r="68" spans="1:34" s="19" customFormat="1" ht="12.95" customHeight="1" x14ac:dyDescent="0.2">
      <c r="I68" s="17"/>
      <c r="J68" s="17"/>
      <c r="L68" s="17"/>
      <c r="M68" s="17"/>
    </row>
    <row r="69" spans="1:34" s="19" customFormat="1" ht="15" customHeight="1" x14ac:dyDescent="0.2">
      <c r="E69" s="21" t="s">
        <v>57</v>
      </c>
      <c r="F69" s="86"/>
      <c r="G69" s="86"/>
      <c r="H69" s="86"/>
      <c r="I69" s="17"/>
      <c r="J69" s="17"/>
      <c r="L69" s="17"/>
      <c r="M69" s="17"/>
    </row>
    <row r="70" spans="1:34" s="19" customFormat="1" ht="14.25" customHeight="1" x14ac:dyDescent="0.3">
      <c r="B70" s="21" t="s">
        <v>56</v>
      </c>
      <c r="C70" s="22"/>
      <c r="I70" s="17"/>
      <c r="J70" s="17"/>
      <c r="L70" s="17"/>
      <c r="M70" s="17"/>
    </row>
    <row r="71" spans="1:34" s="19" customFormat="1" ht="12.95" customHeight="1" x14ac:dyDescent="0.2">
      <c r="I71" s="17"/>
      <c r="J71" s="17"/>
      <c r="L71" s="17"/>
      <c r="M71" s="17"/>
    </row>
    <row r="72" spans="1:34" s="19" customFormat="1" ht="20.25" x14ac:dyDescent="0.3">
      <c r="B72" s="87"/>
      <c r="C72" s="87"/>
      <c r="I72" s="17"/>
      <c r="J72" s="17"/>
      <c r="L72" s="17"/>
      <c r="M72" s="17"/>
    </row>
    <row r="73" spans="1:34" s="19" customFormat="1" ht="12.95" customHeight="1" x14ac:dyDescent="0.2">
      <c r="B73" s="35"/>
      <c r="I73" s="17"/>
      <c r="J73" s="17"/>
      <c r="L73" s="17"/>
      <c r="M73" s="17"/>
    </row>
    <row r="74" spans="1:34" s="19" customFormat="1" ht="12.9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34" s="19" customFormat="1" ht="12.9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34" s="19" customFormat="1" ht="12.9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34" s="19" customFormat="1" ht="12.9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34" s="19" customFormat="1" ht="12.9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34" s="19" customFormat="1" ht="12.9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</row>
    <row r="80" spans="1:34" s="19" customFormat="1" ht="12.9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4" s="19" customFormat="1" ht="12.9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</row>
    <row r="82" spans="1:34" s="19" customFormat="1" ht="12.9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</row>
    <row r="83" spans="1:34" s="19" customFormat="1" ht="12.9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</row>
    <row r="84" spans="1:34" s="19" customFormat="1" ht="12.9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</row>
    <row r="85" spans="1:34" s="19" customFormat="1" ht="12.9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</row>
    <row r="86" spans="1:34" s="19" customFormat="1" ht="12.9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</row>
    <row r="87" spans="1:34" s="19" customFormat="1" ht="12.9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</row>
    <row r="88" spans="1:34" s="19" customFormat="1" ht="12.9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</row>
    <row r="89" spans="1:34" s="19" customFormat="1" ht="12.9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</row>
    <row r="90" spans="1:34" s="19" customFormat="1" ht="12.9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</row>
    <row r="91" spans="1:34" s="19" customFormat="1" ht="12.9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s="19" customFormat="1" ht="12.9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4" s="19" customFormat="1" ht="12.9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</row>
    <row r="94" spans="1:34" s="19" customFormat="1" ht="12.9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</row>
    <row r="95" spans="1:34" s="19" customFormat="1" ht="12.9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</row>
    <row r="96" spans="1:34" s="19" customFormat="1" ht="12.9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</row>
    <row r="97" spans="1:45" s="19" customFormat="1" ht="12.9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</row>
    <row r="98" spans="1:45" s="19" customFormat="1" ht="12.9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</row>
    <row r="99" spans="1:45" s="19" customFormat="1" ht="12.9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</row>
    <row r="100" spans="1:45" s="19" customFormat="1" ht="12.9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</row>
    <row r="101" spans="1:45" s="19" customFormat="1" ht="12.9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45" s="19" customForma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</row>
    <row r="103" spans="1:45" x14ac:dyDescent="0.2"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</row>
    <row r="104" spans="1:45" x14ac:dyDescent="0.2"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</row>
    <row r="105" spans="1:45" x14ac:dyDescent="0.2"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</row>
    <row r="106" spans="1:45" x14ac:dyDescent="0.2"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</row>
    <row r="107" spans="1:45" x14ac:dyDescent="0.2"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</row>
    <row r="108" spans="1:45" x14ac:dyDescent="0.2"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45" x14ac:dyDescent="0.2"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x14ac:dyDescent="0.2"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x14ac:dyDescent="0.2"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"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9:45" x14ac:dyDescent="0.2"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9:45" x14ac:dyDescent="0.2"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9:45" x14ac:dyDescent="0.2"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9:45" x14ac:dyDescent="0.2"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9:45" x14ac:dyDescent="0.2"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9:45" x14ac:dyDescent="0.2"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9:45" x14ac:dyDescent="0.2"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9:45" x14ac:dyDescent="0.2"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9:45" x14ac:dyDescent="0.2"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9:45" x14ac:dyDescent="0.2"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9:45" x14ac:dyDescent="0.2"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9:45" x14ac:dyDescent="0.2"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9:45" x14ac:dyDescent="0.2"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9:45" x14ac:dyDescent="0.2"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9:45" x14ac:dyDescent="0.2"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9:45" x14ac:dyDescent="0.2"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9:45" x14ac:dyDescent="0.2"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9:45" x14ac:dyDescent="0.2"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9:45" x14ac:dyDescent="0.2"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9:45" x14ac:dyDescent="0.2"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9:45" x14ac:dyDescent="0.2"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9:45" x14ac:dyDescent="0.2"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9:45" x14ac:dyDescent="0.2"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9:45" x14ac:dyDescent="0.2"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9:45" x14ac:dyDescent="0.2"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9:45" x14ac:dyDescent="0.2"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9:45" x14ac:dyDescent="0.2"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9:45" x14ac:dyDescent="0.2"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9:45" x14ac:dyDescent="0.2"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9:45" x14ac:dyDescent="0.2"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9:45" x14ac:dyDescent="0.2">
      <c r="S143" s="41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9:45" x14ac:dyDescent="0.2">
      <c r="S144" s="41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">
      <c r="S145" s="41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">
      <c r="S146" s="41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">
      <c r="S147" s="41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">
      <c r="S148" s="41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">
      <c r="S149" s="41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">
      <c r="S150" s="41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">
      <c r="S151" s="41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">
      <c r="S152" s="41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">
      <c r="S153" s="41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">
      <c r="S154" s="41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">
      <c r="S155" s="41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">
      <c r="S156" s="41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x14ac:dyDescent="0.2">
      <c r="S157" s="41"/>
      <c r="T157" s="17"/>
      <c r="U157" s="17"/>
      <c r="V157" s="17"/>
      <c r="W157" s="17"/>
      <c r="X157" s="17"/>
      <c r="Y157" s="17"/>
      <c r="Z157" s="17"/>
      <c r="AA157" s="17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17"/>
    </row>
    <row r="158" spans="1:45" x14ac:dyDescent="0.2">
      <c r="S158" s="41"/>
      <c r="T158" s="17"/>
      <c r="U158" s="17"/>
      <c r="V158" s="17"/>
      <c r="W158" s="17"/>
      <c r="X158" s="17"/>
      <c r="Y158" s="17"/>
      <c r="Z158" s="17"/>
      <c r="AA158" s="17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17"/>
    </row>
    <row r="159" spans="1:45" x14ac:dyDescent="0.2">
      <c r="S159" s="41"/>
      <c r="T159" s="17"/>
      <c r="U159" s="17"/>
      <c r="V159" s="17"/>
      <c r="W159" s="17"/>
      <c r="X159" s="17"/>
      <c r="Y159" s="17"/>
      <c r="Z159" s="17"/>
      <c r="AA159" s="17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17"/>
    </row>
    <row r="160" spans="1:45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S160" s="41"/>
      <c r="T160" s="17"/>
      <c r="U160" s="17"/>
      <c r="V160" s="17"/>
      <c r="W160" s="17"/>
      <c r="X160" s="17"/>
      <c r="Y160" s="17"/>
      <c r="Z160" s="17"/>
      <c r="AA160" s="17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17"/>
    </row>
    <row r="161" spans="1:45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S161" s="41"/>
      <c r="T161" s="17"/>
      <c r="U161" s="17"/>
      <c r="V161" s="17"/>
      <c r="W161" s="17"/>
      <c r="X161" s="17"/>
      <c r="Y161" s="17"/>
      <c r="Z161" s="17"/>
      <c r="AA161" s="17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17"/>
    </row>
    <row r="162" spans="1:45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S162" s="41"/>
      <c r="T162" s="17"/>
      <c r="U162" s="17"/>
      <c r="V162" s="17"/>
      <c r="W162" s="17"/>
      <c r="X162" s="17"/>
      <c r="Y162" s="17"/>
      <c r="Z162" s="17"/>
      <c r="AA162" s="17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17"/>
    </row>
    <row r="163" spans="1:45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S163" s="41"/>
      <c r="T163" s="41"/>
      <c r="U163" s="41"/>
      <c r="V163" s="41"/>
      <c r="W163" s="41"/>
      <c r="X163" s="17"/>
      <c r="Y163" s="17"/>
      <c r="Z163" s="17"/>
      <c r="AA163" s="17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17"/>
    </row>
    <row r="164" spans="1:45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S164" s="41"/>
      <c r="T164" s="41"/>
      <c r="U164" s="41"/>
      <c r="V164" s="41"/>
      <c r="W164" s="41"/>
      <c r="X164" s="17"/>
      <c r="Y164" s="17"/>
      <c r="Z164" s="17"/>
      <c r="AA164" s="17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17"/>
    </row>
    <row r="165" spans="1:45" x14ac:dyDescent="0.2">
      <c r="A165" s="41"/>
      <c r="B165" s="41" t="s">
        <v>33</v>
      </c>
      <c r="C165" s="41" t="str">
        <f>D16</f>
        <v>MISE Finan. per investimenti (36)</v>
      </c>
      <c r="D165" s="41"/>
      <c r="E165" s="41"/>
      <c r="F165" s="41"/>
      <c r="G165" s="41"/>
      <c r="H165" s="41"/>
      <c r="I165" s="41"/>
      <c r="J165" s="41"/>
      <c r="S165" s="41"/>
      <c r="T165" s="41"/>
      <c r="U165" s="41"/>
      <c r="V165" s="41"/>
      <c r="W165" s="41"/>
      <c r="X165" s="17"/>
      <c r="Y165" s="17"/>
      <c r="Z165" s="17"/>
      <c r="AA165" s="17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17"/>
    </row>
    <row r="166" spans="1:45" x14ac:dyDescent="0.2">
      <c r="A166" s="41"/>
      <c r="B166" s="41"/>
      <c r="C166" s="41" t="s">
        <v>34</v>
      </c>
      <c r="D166" s="91">
        <f>VLOOKUP($C165,$D$182:$I$272,2,FALSE)</f>
        <v>7.7999999999999996E-3</v>
      </c>
      <c r="E166" s="91">
        <f>VLOOKUP($C165,$D$182:$I$272,3,FALSE)</f>
        <v>1.09E-2</v>
      </c>
      <c r="F166" s="91">
        <f>VLOOKUP($C165,$D$182:$I$272,4,FALSE)</f>
        <v>1.2E-2</v>
      </c>
      <c r="G166" s="91">
        <f>VLOOKUP($C165,$D$182:$I$272,5,FALSE)</f>
        <v>1.67E-2</v>
      </c>
      <c r="H166" s="91">
        <f>VLOOKUP($C165,$D$182:$I$272,6,FALSE)</f>
        <v>2.5999999999999999E-2</v>
      </c>
      <c r="I166" s="41"/>
      <c r="J166" s="41"/>
      <c r="S166" s="41"/>
      <c r="T166" s="41"/>
      <c r="U166" s="41"/>
      <c r="V166" s="41"/>
      <c r="W166" s="41"/>
      <c r="X166" s="17"/>
      <c r="Y166" s="17"/>
      <c r="Z166" s="17"/>
      <c r="AA166" s="17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17"/>
    </row>
    <row r="167" spans="1:45" x14ac:dyDescent="0.2">
      <c r="A167" s="41"/>
      <c r="B167" s="41"/>
      <c r="C167" s="41"/>
      <c r="D167" s="92"/>
      <c r="E167" s="92"/>
      <c r="F167" s="92"/>
      <c r="G167" s="92"/>
      <c r="H167" s="41"/>
      <c r="I167" s="41"/>
      <c r="S167" s="41"/>
      <c r="T167" s="41"/>
      <c r="U167" s="41"/>
      <c r="V167" s="41"/>
      <c r="W167" s="41"/>
      <c r="X167" s="17"/>
      <c r="Y167" s="17"/>
      <c r="Z167" s="17"/>
      <c r="AA167" s="17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17"/>
    </row>
    <row r="168" spans="1:45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S168" s="41"/>
      <c r="T168" s="41"/>
      <c r="U168" s="41"/>
      <c r="V168" s="41"/>
      <c r="W168" s="41"/>
      <c r="X168" s="17"/>
      <c r="Y168" s="17"/>
      <c r="Z168" s="17"/>
      <c r="AA168" s="17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17"/>
    </row>
    <row r="169" spans="1:45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S169" s="41"/>
      <c r="T169" s="41"/>
      <c r="U169" s="41"/>
      <c r="V169" s="41"/>
      <c r="W169" s="41"/>
      <c r="X169" s="17"/>
      <c r="Y169" s="17"/>
      <c r="Z169" s="17"/>
      <c r="AA169" s="17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17"/>
    </row>
    <row r="170" spans="1:45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S170" s="41"/>
      <c r="T170" s="41"/>
      <c r="U170" s="41"/>
      <c r="V170" s="41"/>
      <c r="W170" s="41"/>
      <c r="X170" s="17"/>
      <c r="Y170" s="17"/>
      <c r="Z170" s="17"/>
      <c r="AA170" s="17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17"/>
    </row>
    <row r="171" spans="1:45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S171" s="41"/>
      <c r="T171" s="41"/>
      <c r="U171" s="41"/>
      <c r="V171" s="41"/>
      <c r="W171" s="41"/>
      <c r="X171" s="17"/>
      <c r="Y171" s="17"/>
      <c r="Z171" s="17"/>
      <c r="AA171" s="17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17"/>
    </row>
    <row r="172" spans="1:45" x14ac:dyDescent="0.2">
      <c r="A172" s="41"/>
      <c r="B172" s="41" t="s">
        <v>32</v>
      </c>
      <c r="C172" s="93">
        <f>Calcolatore!D13</f>
        <v>0.5</v>
      </c>
      <c r="D172" s="41"/>
      <c r="E172" s="41"/>
      <c r="F172" s="41"/>
      <c r="G172" s="41"/>
      <c r="H172" s="41"/>
      <c r="I172" s="41"/>
      <c r="J172" s="41"/>
      <c r="K172" s="41"/>
      <c r="S172" s="41"/>
      <c r="T172" s="41"/>
      <c r="U172" s="41"/>
      <c r="V172" s="41"/>
      <c r="W172" s="41"/>
      <c r="X172" s="17"/>
      <c r="Y172" s="17"/>
      <c r="Z172" s="17"/>
      <c r="AA172" s="17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17"/>
    </row>
    <row r="173" spans="1:45" x14ac:dyDescent="0.2">
      <c r="A173" s="41"/>
      <c r="B173" s="41" t="s">
        <v>0</v>
      </c>
      <c r="C173" s="94">
        <f>Calcolatore!D15</f>
        <v>36</v>
      </c>
      <c r="D173" s="41"/>
      <c r="E173" s="41"/>
      <c r="F173" s="41"/>
      <c r="G173" s="41"/>
      <c r="H173" s="41"/>
      <c r="I173" s="41"/>
      <c r="J173" s="41"/>
      <c r="K173" s="41"/>
      <c r="S173" s="41"/>
      <c r="T173" s="41"/>
      <c r="U173" s="41"/>
      <c r="V173" s="41"/>
      <c r="W173" s="41"/>
      <c r="X173" s="17"/>
      <c r="Y173" s="17"/>
      <c r="Z173" s="17"/>
      <c r="AA173" s="17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17"/>
    </row>
    <row r="174" spans="1:45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S174" s="41"/>
      <c r="T174" s="41"/>
      <c r="U174" s="41"/>
      <c r="V174" s="41"/>
      <c r="W174" s="41"/>
      <c r="X174" s="17"/>
      <c r="Y174" s="17"/>
      <c r="Z174" s="17"/>
      <c r="AA174" s="17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17"/>
    </row>
    <row r="175" spans="1:45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S175" s="41"/>
      <c r="T175" s="41"/>
      <c r="U175" s="41"/>
      <c r="V175" s="41"/>
      <c r="W175" s="41"/>
      <c r="X175" s="17"/>
      <c r="Y175" s="17"/>
      <c r="Z175" s="17"/>
      <c r="AA175" s="17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17"/>
    </row>
    <row r="176" spans="1:45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S176" s="41"/>
      <c r="T176" s="41"/>
      <c r="U176" s="41"/>
      <c r="V176" s="41"/>
      <c r="W176" s="41"/>
      <c r="X176" s="17"/>
      <c r="Y176" s="17"/>
      <c r="Z176" s="17"/>
      <c r="AA176" s="17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17"/>
    </row>
    <row r="177" spans="1:45" x14ac:dyDescent="0.2">
      <c r="A177" s="41"/>
      <c r="B177" s="41" t="s">
        <v>42</v>
      </c>
      <c r="C177" s="41"/>
      <c r="D177" s="41"/>
      <c r="E177" s="41"/>
      <c r="F177" s="41"/>
      <c r="G177" s="41"/>
      <c r="H177" s="41"/>
      <c r="I177" s="41"/>
      <c r="J177" s="41"/>
      <c r="K177" s="41"/>
      <c r="S177" s="41"/>
      <c r="T177" s="41"/>
      <c r="U177" s="41"/>
      <c r="V177" s="41"/>
      <c r="W177" s="41"/>
      <c r="X177" s="17"/>
      <c r="Y177" s="17"/>
      <c r="Z177" s="17"/>
      <c r="AA177" s="17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17"/>
    </row>
    <row r="178" spans="1:45" x14ac:dyDescent="0.2">
      <c r="A178" s="41"/>
      <c r="B178" s="41" t="s">
        <v>43</v>
      </c>
      <c r="C178" s="41"/>
      <c r="D178" s="41"/>
      <c r="E178" s="41"/>
      <c r="F178" s="41"/>
      <c r="G178" s="41"/>
      <c r="H178" s="41"/>
      <c r="I178" s="41"/>
      <c r="J178" s="41"/>
      <c r="K178" s="41"/>
      <c r="S178" s="41"/>
      <c r="T178" s="41"/>
      <c r="U178" s="41"/>
      <c r="V178" s="41"/>
      <c r="W178" s="41"/>
      <c r="X178" s="17"/>
      <c r="Y178" s="17"/>
      <c r="Z178" s="17"/>
      <c r="AA178" s="17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17"/>
    </row>
    <row r="179" spans="1:45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S179" s="41"/>
      <c r="T179" s="41"/>
      <c r="U179" s="41"/>
      <c r="V179" s="41"/>
      <c r="W179" s="41"/>
      <c r="X179" s="17"/>
      <c r="Y179" s="17"/>
      <c r="Z179" s="17"/>
      <c r="AA179" s="17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17"/>
    </row>
    <row r="180" spans="1:45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S180" s="41"/>
      <c r="T180" s="41"/>
      <c r="U180" s="41"/>
      <c r="V180" s="41"/>
      <c r="W180" s="41"/>
      <c r="X180" s="17"/>
      <c r="Y180" s="17"/>
      <c r="Z180" s="17"/>
      <c r="AA180" s="17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17"/>
    </row>
    <row r="181" spans="1:45" x14ac:dyDescent="0.2">
      <c r="A181" s="95" t="s">
        <v>13</v>
      </c>
      <c r="B181" s="96" t="s">
        <v>14</v>
      </c>
      <c r="C181" s="95" t="s">
        <v>15</v>
      </c>
      <c r="D181" s="95" t="s">
        <v>30</v>
      </c>
      <c r="E181" s="96" t="s">
        <v>16</v>
      </c>
      <c r="F181" s="96" t="s">
        <v>17</v>
      </c>
      <c r="G181" s="64" t="s">
        <v>18</v>
      </c>
      <c r="H181" s="64" t="s">
        <v>19</v>
      </c>
      <c r="I181" s="64" t="s">
        <v>50</v>
      </c>
      <c r="J181" s="41"/>
      <c r="K181" s="41"/>
      <c r="S181" s="41"/>
      <c r="T181" s="41"/>
      <c r="U181" s="41"/>
      <c r="V181" s="41"/>
      <c r="W181" s="41"/>
      <c r="X181" s="17"/>
      <c r="Y181" s="17"/>
      <c r="Z181" s="17"/>
      <c r="AA181" s="17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17"/>
    </row>
    <row r="182" spans="1:45" x14ac:dyDescent="0.2">
      <c r="A182" s="97" t="s">
        <v>20</v>
      </c>
      <c r="B182" s="98">
        <v>8110</v>
      </c>
      <c r="C182" s="97" t="s">
        <v>44</v>
      </c>
      <c r="D182" s="97" t="str">
        <f t="shared" ref="D182:D192" si="5">CONCATENATE(B182," - ",A182," - ",C182)</f>
        <v>8110 - Prodotti "ordinari" - Apertura di credito c/c e altri crediti a breve - Nuovo</v>
      </c>
      <c r="E182" s="99">
        <v>1.72E-2</v>
      </c>
      <c r="F182" s="99">
        <v>2.1399999999999999E-2</v>
      </c>
      <c r="G182" s="65">
        <v>2.6200000000000001E-2</v>
      </c>
      <c r="H182" s="65">
        <v>3.7900000000000003E-2</v>
      </c>
      <c r="I182" s="66">
        <v>5.0700000000000002E-2</v>
      </c>
      <c r="J182" s="41"/>
      <c r="K182" s="41"/>
      <c r="M182" s="41"/>
      <c r="S182" s="41"/>
      <c r="T182" s="41"/>
      <c r="U182" s="41"/>
      <c r="V182" s="41"/>
      <c r="W182" s="41"/>
      <c r="X182" s="17"/>
      <c r="Y182" s="17"/>
      <c r="Z182" s="17"/>
      <c r="AA182" s="17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17"/>
    </row>
    <row r="183" spans="1:45" x14ac:dyDescent="0.2">
      <c r="A183" s="97" t="s">
        <v>20</v>
      </c>
      <c r="B183" s="98">
        <v>8111</v>
      </c>
      <c r="C183" s="97" t="s">
        <v>45</v>
      </c>
      <c r="D183" s="97" t="str">
        <f t="shared" si="5"/>
        <v>8111 - Prodotti "ordinari" - Autoliquidanti, sconto effetti e SBF - Nuovo</v>
      </c>
      <c r="E183" s="99">
        <v>1.72E-2</v>
      </c>
      <c r="F183" s="99">
        <v>2.1399999999999999E-2</v>
      </c>
      <c r="G183" s="65">
        <v>2.6200000000000001E-2</v>
      </c>
      <c r="H183" s="65">
        <v>3.7900000000000003E-2</v>
      </c>
      <c r="I183" s="66">
        <v>5.0700000000000002E-2</v>
      </c>
      <c r="J183" s="41"/>
      <c r="K183" s="41"/>
      <c r="S183" s="41"/>
      <c r="T183" s="41"/>
      <c r="U183" s="41"/>
      <c r="V183" s="41"/>
      <c r="W183" s="41"/>
      <c r="X183" s="17"/>
      <c r="Y183" s="17"/>
      <c r="Z183" s="17"/>
      <c r="AA183" s="17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17"/>
    </row>
    <row r="184" spans="1:45" x14ac:dyDescent="0.2">
      <c r="A184" s="97" t="s">
        <v>20</v>
      </c>
      <c r="B184" s="98">
        <v>8112</v>
      </c>
      <c r="C184" s="97" t="s">
        <v>46</v>
      </c>
      <c r="D184" s="97" t="str">
        <f t="shared" si="5"/>
        <v>8112 - Prodotti "ordinari" - Apertura di credito c/c e altri crediti a breve - Rinnovo</v>
      </c>
      <c r="E184" s="99">
        <v>1.72E-2</v>
      </c>
      <c r="F184" s="99">
        <v>2.1399999999999999E-2</v>
      </c>
      <c r="G184" s="65">
        <v>2.6200000000000001E-2</v>
      </c>
      <c r="H184" s="65">
        <v>3.7900000000000003E-2</v>
      </c>
      <c r="I184" s="66">
        <v>5.0700000000000002E-2</v>
      </c>
      <c r="J184" s="41"/>
      <c r="K184" s="41"/>
      <c r="S184" s="41"/>
      <c r="T184" s="41"/>
      <c r="U184" s="41"/>
      <c r="V184" s="41"/>
      <c r="W184" s="41"/>
      <c r="X184" s="17"/>
      <c r="Y184" s="17"/>
      <c r="Z184" s="17"/>
      <c r="AA184" s="17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17"/>
    </row>
    <row r="185" spans="1:45" x14ac:dyDescent="0.2">
      <c r="A185" s="97" t="s">
        <v>20</v>
      </c>
      <c r="B185" s="98">
        <v>8113</v>
      </c>
      <c r="C185" s="97" t="s">
        <v>47</v>
      </c>
      <c r="D185" s="97" t="str">
        <f t="shared" si="5"/>
        <v>8113 - Prodotti "ordinari" - Autoliquidanti, sconto effetti e SBF - Rinnovo</v>
      </c>
      <c r="E185" s="99">
        <v>1.72E-2</v>
      </c>
      <c r="F185" s="99">
        <v>2.1399999999999999E-2</v>
      </c>
      <c r="G185" s="65">
        <v>2.6200000000000001E-2</v>
      </c>
      <c r="H185" s="65">
        <v>3.7900000000000003E-2</v>
      </c>
      <c r="I185" s="66">
        <v>5.0700000000000002E-2</v>
      </c>
      <c r="J185" s="41"/>
      <c r="K185" s="41"/>
      <c r="S185" s="41"/>
      <c r="T185" s="41"/>
      <c r="U185" s="41"/>
      <c r="V185" s="41"/>
      <c r="W185" s="41"/>
      <c r="X185" s="17"/>
      <c r="Y185" s="17"/>
      <c r="Z185" s="17"/>
      <c r="AA185" s="17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17"/>
    </row>
    <row r="186" spans="1:45" x14ac:dyDescent="0.2">
      <c r="A186" s="97" t="s">
        <v>20</v>
      </c>
      <c r="B186" s="98">
        <v>8114</v>
      </c>
      <c r="C186" s="97" t="s">
        <v>21</v>
      </c>
      <c r="D186" s="97" t="str">
        <f t="shared" si="5"/>
        <v>8114 - Prodotti "ordinari" - Finanziamenti a scadenza per investimenti (18-36)</v>
      </c>
      <c r="E186" s="99">
        <v>1.11E-2</v>
      </c>
      <c r="F186" s="99">
        <v>1.5599999999999999E-2</v>
      </c>
      <c r="G186" s="65">
        <v>1.72E-2</v>
      </c>
      <c r="H186" s="65">
        <v>2.3900000000000001E-2</v>
      </c>
      <c r="I186" s="66">
        <v>3.7199999999999997E-2</v>
      </c>
      <c r="J186" s="41"/>
      <c r="K186" s="41"/>
      <c r="S186" s="41"/>
      <c r="T186" s="41"/>
      <c r="U186" s="41"/>
      <c r="V186" s="41"/>
      <c r="W186" s="41"/>
      <c r="X186" s="17"/>
      <c r="Y186" s="17"/>
      <c r="Z186" s="17"/>
      <c r="AA186" s="17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17"/>
    </row>
    <row r="187" spans="1:45" x14ac:dyDescent="0.2">
      <c r="A187" s="97" t="s">
        <v>20</v>
      </c>
      <c r="B187" s="98">
        <v>8115</v>
      </c>
      <c r="C187" s="97" t="s">
        <v>22</v>
      </c>
      <c r="D187" s="97" t="str">
        <f t="shared" si="5"/>
        <v>8115 - Prodotti "ordinari" - Finanziamenti a scadenza per liquidità (18-36)</v>
      </c>
      <c r="E187" s="99">
        <v>1.2699999999999999E-2</v>
      </c>
      <c r="F187" s="99">
        <v>1.77E-2</v>
      </c>
      <c r="G187" s="65">
        <v>1.9599999999999999E-2</v>
      </c>
      <c r="H187" s="65">
        <v>2.7400000000000001E-2</v>
      </c>
      <c r="I187" s="66">
        <v>4.2500000000000003E-2</v>
      </c>
      <c r="J187" s="41"/>
      <c r="K187" s="41"/>
      <c r="S187" s="41"/>
      <c r="T187" s="41"/>
      <c r="U187" s="41"/>
      <c r="V187" s="41"/>
      <c r="W187" s="41"/>
      <c r="X187" s="17"/>
      <c r="Y187" s="17"/>
      <c r="Z187" s="17"/>
      <c r="AA187" s="17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17"/>
    </row>
    <row r="188" spans="1:45" x14ac:dyDescent="0.2">
      <c r="A188" s="97" t="s">
        <v>20</v>
      </c>
      <c r="B188" s="98">
        <v>8116</v>
      </c>
      <c r="C188" s="97" t="s">
        <v>23</v>
      </c>
      <c r="D188" s="97" t="str">
        <f t="shared" si="5"/>
        <v>8116 - Prodotti "ordinari" - Finanziamenti a scadenza per investimenti (37 - 84)</v>
      </c>
      <c r="E188" s="99">
        <v>8.6999999999999994E-3</v>
      </c>
      <c r="F188" s="99">
        <v>1.06E-2</v>
      </c>
      <c r="G188" s="65">
        <v>1.14E-2</v>
      </c>
      <c r="H188" s="65">
        <v>1.5699999999999999E-2</v>
      </c>
      <c r="I188" s="66">
        <v>2.35E-2</v>
      </c>
      <c r="J188" s="41"/>
      <c r="K188" s="41"/>
      <c r="S188" s="41"/>
      <c r="T188" s="41"/>
      <c r="U188" s="41"/>
      <c r="V188" s="41"/>
      <c r="W188" s="41"/>
      <c r="X188" s="17"/>
      <c r="Y188" s="17"/>
      <c r="Z188" s="17"/>
      <c r="AA188" s="17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17"/>
    </row>
    <row r="189" spans="1:45" x14ac:dyDescent="0.2">
      <c r="A189" s="97" t="s">
        <v>20</v>
      </c>
      <c r="B189" s="98">
        <v>8117</v>
      </c>
      <c r="C189" s="97" t="s">
        <v>24</v>
      </c>
      <c r="D189" s="97" t="str">
        <f t="shared" si="5"/>
        <v>8117 - Prodotti "ordinari" - Finanziamenti a scadenza per liquidità (37 - 84)</v>
      </c>
      <c r="E189" s="99">
        <v>1.03E-2</v>
      </c>
      <c r="F189" s="99">
        <v>1.24E-2</v>
      </c>
      <c r="G189" s="65">
        <v>1.35E-2</v>
      </c>
      <c r="H189" s="65">
        <v>1.8499999999999999E-2</v>
      </c>
      <c r="I189" s="66">
        <v>2.7799999999999998E-2</v>
      </c>
      <c r="J189" s="41"/>
      <c r="K189" s="41"/>
      <c r="S189" s="41"/>
      <c r="T189" s="41"/>
      <c r="U189" s="41"/>
      <c r="V189" s="41"/>
      <c r="W189" s="41"/>
      <c r="X189" s="17"/>
      <c r="Y189" s="17"/>
      <c r="Z189" s="17"/>
      <c r="AA189" s="17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17"/>
    </row>
    <row r="190" spans="1:45" x14ac:dyDescent="0.2">
      <c r="A190" s="97" t="s">
        <v>20</v>
      </c>
      <c r="B190" s="98">
        <v>8118</v>
      </c>
      <c r="C190" s="97" t="s">
        <v>25</v>
      </c>
      <c r="D190" s="97" t="str">
        <f t="shared" si="5"/>
        <v>8118 - Prodotti "ordinari" - Finanziamenti a scadenza per investimenti (85 - 120)</v>
      </c>
      <c r="E190" s="99">
        <v>9.4000000000000004E-3</v>
      </c>
      <c r="F190" s="99">
        <v>1.0999999999999999E-2</v>
      </c>
      <c r="G190" s="99">
        <v>1.1900000000000001E-2</v>
      </c>
      <c r="H190" s="99">
        <v>1.5900000000000001E-2</v>
      </c>
      <c r="I190" s="66">
        <v>2.52E-2</v>
      </c>
      <c r="J190" s="41"/>
      <c r="K190" s="41"/>
      <c r="S190" s="41"/>
      <c r="T190" s="41"/>
      <c r="U190" s="41"/>
      <c r="V190" s="41"/>
      <c r="W190" s="41"/>
      <c r="X190" s="17"/>
      <c r="Y190" s="17"/>
      <c r="Z190" s="17"/>
      <c r="AA190" s="17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17"/>
    </row>
    <row r="191" spans="1:45" x14ac:dyDescent="0.2">
      <c r="A191" s="97" t="s">
        <v>20</v>
      </c>
      <c r="B191" s="98">
        <v>8119</v>
      </c>
      <c r="C191" s="97" t="s">
        <v>26</v>
      </c>
      <c r="D191" s="97" t="str">
        <f t="shared" si="5"/>
        <v>8119 - Prodotti "ordinari" - Finanziamenti a scadenza per liquidità (85 - 120)</v>
      </c>
      <c r="E191" s="65">
        <v>1.0999999999999999E-2</v>
      </c>
      <c r="F191" s="65">
        <v>1.2699999999999999E-2</v>
      </c>
      <c r="G191" s="65">
        <v>1.3899999999999999E-2</v>
      </c>
      <c r="H191" s="65">
        <v>1.8599999999999998E-2</v>
      </c>
      <c r="I191" s="66">
        <v>2.9399999999999999E-2</v>
      </c>
      <c r="J191" s="41"/>
      <c r="K191" s="41"/>
      <c r="S191" s="41"/>
      <c r="T191" s="41"/>
      <c r="U191" s="41"/>
      <c r="V191" s="41"/>
      <c r="W191" s="41"/>
      <c r="X191" s="17"/>
      <c r="Y191" s="17"/>
      <c r="Z191" s="17"/>
      <c r="AA191" s="17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17"/>
    </row>
    <row r="192" spans="1:45" x14ac:dyDescent="0.2">
      <c r="A192" s="97" t="s">
        <v>20</v>
      </c>
      <c r="B192" s="98">
        <v>8120</v>
      </c>
      <c r="C192" s="97" t="s">
        <v>27</v>
      </c>
      <c r="D192" s="97" t="str">
        <f t="shared" si="5"/>
        <v>8120 - Prodotti "ordinari" - Fidejussioni bancarie</v>
      </c>
      <c r="E192" s="65">
        <v>7.7000000000000002E-3</v>
      </c>
      <c r="F192" s="65">
        <v>9.5999999999999992E-3</v>
      </c>
      <c r="G192" s="65">
        <v>1.18E-2</v>
      </c>
      <c r="H192" s="65">
        <v>1.7000000000000001E-2</v>
      </c>
      <c r="I192" s="66">
        <v>2.2800000000000001E-2</v>
      </c>
      <c r="J192" s="41"/>
      <c r="K192" s="41"/>
      <c r="S192" s="41"/>
      <c r="T192" s="41"/>
      <c r="U192" s="41"/>
      <c r="V192" s="41"/>
      <c r="W192" s="41"/>
      <c r="X192" s="17"/>
      <c r="Y192" s="17"/>
      <c r="Z192" s="17"/>
      <c r="AA192" s="17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17"/>
    </row>
    <row r="193" spans="1:45" x14ac:dyDescent="0.2">
      <c r="A193" s="97"/>
      <c r="B193" s="98"/>
      <c r="C193" s="97"/>
      <c r="D193" s="97" t="s">
        <v>169</v>
      </c>
      <c r="E193" s="65">
        <v>1.2500000000000001E-2</v>
      </c>
      <c r="F193" s="65">
        <v>1.2500000000000001E-2</v>
      </c>
      <c r="G193" s="65">
        <v>1.2500000000000001E-2</v>
      </c>
      <c r="H193" s="65">
        <v>1.4999999999999999E-2</v>
      </c>
      <c r="I193" s="66">
        <v>1.4999999999999999E-2</v>
      </c>
      <c r="J193" s="41"/>
      <c r="K193" s="41"/>
      <c r="S193" s="41"/>
      <c r="T193" s="41"/>
      <c r="U193" s="41"/>
      <c r="V193" s="41"/>
      <c r="W193" s="41"/>
      <c r="X193" s="17"/>
      <c r="Y193" s="17"/>
      <c r="Z193" s="17"/>
      <c r="AA193" s="17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17"/>
    </row>
    <row r="194" spans="1:45" x14ac:dyDescent="0.2">
      <c r="A194" s="97"/>
      <c r="B194" s="98"/>
      <c r="C194" s="97"/>
      <c r="D194" s="97" t="s">
        <v>141</v>
      </c>
      <c r="E194" s="65">
        <v>1.2500000000000001E-2</v>
      </c>
      <c r="F194" s="65">
        <v>1.2500000000000001E-2</v>
      </c>
      <c r="G194" s="65">
        <v>1.2500000000000001E-2</v>
      </c>
      <c r="H194" s="65">
        <v>1.4999999999999999E-2</v>
      </c>
      <c r="I194" s="65">
        <v>1.4999999999999999E-2</v>
      </c>
      <c r="J194" s="41"/>
      <c r="K194" s="41"/>
      <c r="S194" s="41"/>
      <c r="T194" s="41"/>
      <c r="U194" s="41"/>
      <c r="V194" s="41"/>
      <c r="W194" s="41"/>
      <c r="X194" s="17"/>
      <c r="Y194" s="17"/>
      <c r="Z194" s="17"/>
      <c r="AA194" s="17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17"/>
    </row>
    <row r="195" spans="1:45" x14ac:dyDescent="0.2">
      <c r="A195" s="97"/>
      <c r="B195" s="98"/>
      <c r="C195" s="97"/>
      <c r="D195" s="97" t="s">
        <v>142</v>
      </c>
      <c r="E195" s="65">
        <v>1.2500000000000001E-2</v>
      </c>
      <c r="F195" s="65">
        <v>1.2500000000000001E-2</v>
      </c>
      <c r="G195" s="65">
        <v>1.2500000000000001E-2</v>
      </c>
      <c r="H195" s="65">
        <v>1.4999999999999999E-2</v>
      </c>
      <c r="I195" s="65">
        <v>1.4999999999999999E-2</v>
      </c>
      <c r="J195" s="41"/>
      <c r="K195" s="41"/>
      <c r="S195" s="41"/>
      <c r="T195" s="41"/>
      <c r="U195" s="41"/>
      <c r="V195" s="41"/>
      <c r="W195" s="41"/>
      <c r="X195" s="17"/>
      <c r="Y195" s="17"/>
      <c r="Z195" s="17"/>
      <c r="AA195" s="17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17"/>
    </row>
    <row r="196" spans="1:45" x14ac:dyDescent="0.2">
      <c r="A196" s="97"/>
      <c r="B196" s="98"/>
      <c r="C196" s="97"/>
      <c r="D196" s="97" t="s">
        <v>133</v>
      </c>
      <c r="E196" s="65">
        <v>5.3E-3</v>
      </c>
      <c r="F196" s="65">
        <v>6.4000000000000003E-3</v>
      </c>
      <c r="G196" s="65">
        <v>7.3000000000000001E-3</v>
      </c>
      <c r="H196" s="65">
        <v>7.7999999999999996E-3</v>
      </c>
      <c r="I196" s="66" t="s">
        <v>124</v>
      </c>
      <c r="J196" s="41"/>
      <c r="K196" s="41"/>
      <c r="S196" s="41"/>
      <c r="T196" s="41"/>
      <c r="U196" s="41"/>
      <c r="V196" s="41"/>
      <c r="W196" s="41"/>
      <c r="X196" s="17"/>
      <c r="Y196" s="17"/>
      <c r="Z196" s="17"/>
      <c r="AA196" s="17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17"/>
    </row>
    <row r="197" spans="1:45" x14ac:dyDescent="0.2">
      <c r="A197" s="97"/>
      <c r="B197" s="98"/>
      <c r="C197" s="97"/>
      <c r="D197" s="97" t="s">
        <v>135</v>
      </c>
      <c r="E197" s="65">
        <v>4.3E-3</v>
      </c>
      <c r="F197" s="65">
        <v>4.7000000000000002E-3</v>
      </c>
      <c r="G197" s="65">
        <v>5.1000000000000004E-3</v>
      </c>
      <c r="H197" s="65">
        <v>5.7999999999999996E-3</v>
      </c>
      <c r="I197" s="66" t="s">
        <v>124</v>
      </c>
      <c r="J197" s="41"/>
      <c r="K197" s="41"/>
      <c r="S197" s="41"/>
      <c r="T197" s="41"/>
      <c r="U197" s="41"/>
      <c r="V197" s="41"/>
      <c r="W197" s="41"/>
      <c r="X197" s="17"/>
      <c r="Y197" s="17"/>
      <c r="Z197" s="17"/>
      <c r="AA197" s="17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17"/>
    </row>
    <row r="198" spans="1:45" x14ac:dyDescent="0.2">
      <c r="A198" s="97"/>
      <c r="B198" s="98"/>
      <c r="C198" s="97"/>
      <c r="D198" s="97" t="s">
        <v>134</v>
      </c>
      <c r="E198" s="65">
        <v>3.5000000000000001E-3</v>
      </c>
      <c r="F198" s="65">
        <v>3.8E-3</v>
      </c>
      <c r="G198" s="65">
        <v>4.4999999999999997E-3</v>
      </c>
      <c r="H198" s="65">
        <v>4.8999999999999998E-3</v>
      </c>
      <c r="I198" s="66" t="s">
        <v>124</v>
      </c>
      <c r="J198" s="41"/>
      <c r="K198" s="41"/>
      <c r="S198" s="41"/>
      <c r="T198" s="41"/>
      <c r="U198" s="41"/>
      <c r="V198" s="41"/>
      <c r="W198" s="41"/>
      <c r="X198" s="17"/>
      <c r="Y198" s="17"/>
      <c r="Z198" s="17"/>
      <c r="AA198" s="17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17"/>
    </row>
    <row r="199" spans="1:45" x14ac:dyDescent="0.2">
      <c r="A199" s="97"/>
      <c r="B199" s="98"/>
      <c r="C199" s="97"/>
      <c r="D199" s="97" t="s">
        <v>123</v>
      </c>
      <c r="E199" s="65">
        <v>1.7500000000000002E-2</v>
      </c>
      <c r="F199" s="65">
        <v>1.7500000000000002E-2</v>
      </c>
      <c r="G199" s="65">
        <v>1.7500000000000002E-2</v>
      </c>
      <c r="H199" s="65">
        <v>1.7500000000000002E-2</v>
      </c>
      <c r="I199" s="66" t="s">
        <v>124</v>
      </c>
      <c r="J199" s="41"/>
      <c r="K199" s="41"/>
      <c r="S199" s="41"/>
      <c r="T199" s="41"/>
      <c r="U199" s="41"/>
      <c r="V199" s="41"/>
      <c r="W199" s="41"/>
      <c r="X199" s="17"/>
      <c r="Y199" s="17"/>
      <c r="Z199" s="17"/>
      <c r="AA199" s="17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17"/>
    </row>
    <row r="200" spans="1:45" x14ac:dyDescent="0.2">
      <c r="A200" s="97"/>
      <c r="B200" s="98"/>
      <c r="C200" s="97"/>
      <c r="D200" s="97" t="s">
        <v>122</v>
      </c>
      <c r="E200" s="65">
        <v>0.01</v>
      </c>
      <c r="F200" s="65">
        <v>0.01</v>
      </c>
      <c r="G200" s="65">
        <v>0.01</v>
      </c>
      <c r="H200" s="65">
        <v>0.01</v>
      </c>
      <c r="I200" s="66">
        <v>0.01</v>
      </c>
      <c r="J200" s="41"/>
      <c r="K200" s="41"/>
      <c r="S200" s="41"/>
      <c r="T200" s="41"/>
      <c r="U200" s="41"/>
      <c r="V200" s="41"/>
      <c r="W200" s="41"/>
      <c r="X200" s="17"/>
      <c r="Y200" s="17"/>
      <c r="Z200" s="17"/>
      <c r="AA200" s="17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17"/>
    </row>
    <row r="201" spans="1:45" x14ac:dyDescent="0.2">
      <c r="A201" s="97"/>
      <c r="B201" s="98"/>
      <c r="C201" s="97" t="s">
        <v>64</v>
      </c>
      <c r="D201" s="97" t="s">
        <v>64</v>
      </c>
      <c r="E201" s="99">
        <v>1.72E-2</v>
      </c>
      <c r="F201" s="99">
        <v>2.1399999999999999E-2</v>
      </c>
      <c r="G201" s="65">
        <v>2.6200000000000001E-2</v>
      </c>
      <c r="H201" s="65">
        <v>3.7900000000000003E-2</v>
      </c>
      <c r="I201" s="66">
        <v>5.0700000000000002E-2</v>
      </c>
      <c r="J201" s="41"/>
      <c r="K201" s="41"/>
      <c r="S201" s="41"/>
      <c r="T201" s="41"/>
      <c r="U201" s="41"/>
      <c r="V201" s="41"/>
      <c r="W201" s="41"/>
      <c r="X201" s="17"/>
      <c r="Y201" s="17"/>
      <c r="Z201" s="17"/>
      <c r="AA201" s="17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17"/>
    </row>
    <row r="202" spans="1:45" x14ac:dyDescent="0.2">
      <c r="A202" s="97"/>
      <c r="B202" s="98"/>
      <c r="C202" s="97"/>
      <c r="D202" s="97" t="s">
        <v>104</v>
      </c>
      <c r="E202" s="65">
        <v>8.6E-3</v>
      </c>
      <c r="F202" s="65">
        <v>1.0700000000000001E-2</v>
      </c>
      <c r="G202" s="65">
        <v>1.3100000000000001E-2</v>
      </c>
      <c r="H202" s="65">
        <v>1.8950000000000002E-2</v>
      </c>
      <c r="I202" s="66">
        <v>2.5350000000000001E-2</v>
      </c>
      <c r="J202" s="41"/>
      <c r="K202" s="41"/>
      <c r="S202" s="41"/>
      <c r="T202" s="41"/>
      <c r="U202" s="41"/>
      <c r="V202" s="41"/>
      <c r="W202" s="41"/>
      <c r="X202" s="17"/>
      <c r="Y202" s="17"/>
      <c r="Z202" s="17"/>
      <c r="AA202" s="17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17"/>
    </row>
    <row r="203" spans="1:45" x14ac:dyDescent="0.2">
      <c r="A203" s="97"/>
      <c r="B203" s="98"/>
      <c r="C203" s="97"/>
      <c r="D203" s="97" t="s">
        <v>107</v>
      </c>
      <c r="E203" s="65">
        <v>8.6E-3</v>
      </c>
      <c r="F203" s="65">
        <v>1.0700000000000001E-2</v>
      </c>
      <c r="G203" s="65">
        <v>1.3100000000000001E-2</v>
      </c>
      <c r="H203" s="65">
        <v>1.8950000000000002E-2</v>
      </c>
      <c r="I203" s="66">
        <v>2.5350000000000001E-2</v>
      </c>
      <c r="J203" s="41"/>
      <c r="K203" s="41"/>
      <c r="S203" s="41"/>
      <c r="T203" s="41"/>
      <c r="U203" s="41"/>
      <c r="V203" s="41"/>
      <c r="W203" s="41"/>
      <c r="X203" s="17"/>
      <c r="Y203" s="17"/>
      <c r="Z203" s="17"/>
      <c r="AA203" s="17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17"/>
    </row>
    <row r="204" spans="1:45" x14ac:dyDescent="0.2">
      <c r="A204" s="97"/>
      <c r="B204" s="98"/>
      <c r="C204" s="97"/>
      <c r="D204" s="97" t="s">
        <v>105</v>
      </c>
      <c r="E204" s="65">
        <v>8.6E-3</v>
      </c>
      <c r="F204" s="65">
        <v>1.0700000000000001E-2</v>
      </c>
      <c r="G204" s="65">
        <v>1.3100000000000001E-2</v>
      </c>
      <c r="H204" s="65">
        <v>1.8950000000000002E-2</v>
      </c>
      <c r="I204" s="66">
        <v>2.5350000000000001E-2</v>
      </c>
      <c r="J204" s="41"/>
      <c r="K204" s="41"/>
      <c r="S204" s="41"/>
      <c r="T204" s="41"/>
      <c r="U204" s="41"/>
      <c r="V204" s="41"/>
      <c r="W204" s="41"/>
      <c r="X204" s="17"/>
      <c r="Y204" s="17"/>
      <c r="Z204" s="17"/>
      <c r="AA204" s="17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17"/>
    </row>
    <row r="205" spans="1:45" x14ac:dyDescent="0.2">
      <c r="A205" s="97"/>
      <c r="B205" s="98"/>
      <c r="C205" s="97"/>
      <c r="D205" s="97" t="s">
        <v>106</v>
      </c>
      <c r="E205" s="65">
        <v>8.6E-3</v>
      </c>
      <c r="F205" s="65">
        <v>1.0700000000000001E-2</v>
      </c>
      <c r="G205" s="65">
        <v>1.3100000000000001E-2</v>
      </c>
      <c r="H205" s="65">
        <v>1.8950000000000002E-2</v>
      </c>
      <c r="I205" s="66">
        <v>2.5350000000000001E-2</v>
      </c>
      <c r="J205" s="41"/>
      <c r="K205" s="41"/>
      <c r="S205" s="41"/>
      <c r="T205" s="41"/>
      <c r="U205" s="41"/>
      <c r="V205" s="41"/>
      <c r="W205" s="41"/>
      <c r="X205" s="17"/>
      <c r="Y205" s="17"/>
      <c r="Z205" s="17"/>
      <c r="AA205" s="17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17"/>
    </row>
    <row r="206" spans="1:45" x14ac:dyDescent="0.2">
      <c r="A206" s="97"/>
      <c r="B206" s="98"/>
      <c r="C206" s="97"/>
      <c r="D206" s="97" t="s">
        <v>108</v>
      </c>
      <c r="E206" s="65">
        <v>6.3499999999999997E-3</v>
      </c>
      <c r="F206" s="65">
        <v>8.8500000000000002E-3</v>
      </c>
      <c r="G206" s="65">
        <v>9.7999999999999997E-3</v>
      </c>
      <c r="H206" s="65">
        <v>1.37E-2</v>
      </c>
      <c r="I206" s="66">
        <v>2.1250000000000002E-2</v>
      </c>
      <c r="J206" s="41"/>
      <c r="K206" s="41"/>
      <c r="S206" s="41"/>
      <c r="T206" s="41"/>
      <c r="U206" s="41"/>
      <c r="V206" s="41"/>
      <c r="W206" s="41"/>
      <c r="X206" s="17"/>
      <c r="Y206" s="17"/>
      <c r="Z206" s="17"/>
      <c r="AA206" s="17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17"/>
    </row>
    <row r="207" spans="1:45" x14ac:dyDescent="0.2">
      <c r="A207" s="97"/>
      <c r="B207" s="98"/>
      <c r="C207" s="97"/>
      <c r="D207" s="97" t="s">
        <v>120</v>
      </c>
      <c r="E207" s="65">
        <v>5.1500000000000001E-3</v>
      </c>
      <c r="F207" s="65">
        <v>6.1999999999999998E-3</v>
      </c>
      <c r="G207" s="65">
        <v>6.7499999999999991E-3</v>
      </c>
      <c r="H207" s="65">
        <v>9.2499999999999995E-3</v>
      </c>
      <c r="I207" s="66">
        <v>1.3899999999999999E-2</v>
      </c>
      <c r="J207" s="41"/>
      <c r="K207" s="41"/>
      <c r="S207" s="41"/>
      <c r="T207" s="41"/>
      <c r="U207" s="41"/>
      <c r="V207" s="41"/>
      <c r="W207" s="41"/>
      <c r="X207" s="17"/>
      <c r="Y207" s="17"/>
      <c r="Z207" s="17"/>
      <c r="AA207" s="17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17"/>
    </row>
    <row r="208" spans="1:45" x14ac:dyDescent="0.2">
      <c r="A208" s="97"/>
      <c r="B208" s="98"/>
      <c r="C208" s="97"/>
      <c r="D208" s="97" t="s">
        <v>121</v>
      </c>
      <c r="E208" s="65">
        <v>5.4999999999999997E-3</v>
      </c>
      <c r="F208" s="65">
        <v>6.3499999999999997E-3</v>
      </c>
      <c r="G208" s="65">
        <v>6.9499999999999996E-3</v>
      </c>
      <c r="H208" s="65">
        <v>9.2999999999999992E-3</v>
      </c>
      <c r="I208" s="66">
        <v>1.47E-2</v>
      </c>
      <c r="J208" s="41"/>
      <c r="K208" s="41"/>
      <c r="S208" s="41"/>
      <c r="T208" s="41"/>
      <c r="U208" s="41"/>
      <c r="V208" s="41"/>
      <c r="W208" s="41"/>
      <c r="X208" s="17"/>
      <c r="Y208" s="17"/>
      <c r="Z208" s="17"/>
      <c r="AA208" s="17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17"/>
    </row>
    <row r="209" spans="1:45" x14ac:dyDescent="0.2">
      <c r="A209" s="97" t="s">
        <v>28</v>
      </c>
      <c r="B209" s="98">
        <v>8302</v>
      </c>
      <c r="C209" s="97" t="s">
        <v>48</v>
      </c>
      <c r="D209" s="97" t="str">
        <f t="shared" ref="D209:D210" si="6">CONCATENATE(B209," - ",A209," - ",C209)</f>
        <v>8302 - Fidejussioni commerciale B/T - Fidejussioni di natura commerciale a B/T - nuovo</v>
      </c>
      <c r="E209" s="99">
        <v>7.7000000000000002E-3</v>
      </c>
      <c r="F209" s="99">
        <v>9.5999999999999992E-3</v>
      </c>
      <c r="G209" s="65">
        <v>1.18E-2</v>
      </c>
      <c r="H209" s="65">
        <v>1.7000000000000001E-2</v>
      </c>
      <c r="I209" s="66">
        <v>2.2800000000000001E-2</v>
      </c>
      <c r="J209" s="41"/>
      <c r="K209" s="41"/>
      <c r="S209" s="41"/>
      <c r="T209" s="41"/>
      <c r="U209" s="41"/>
      <c r="V209" s="41"/>
      <c r="W209" s="41"/>
      <c r="X209" s="17"/>
      <c r="Y209" s="17"/>
      <c r="Z209" s="17"/>
      <c r="AA209" s="17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17"/>
    </row>
    <row r="210" spans="1:45" x14ac:dyDescent="0.2">
      <c r="A210" s="97" t="s">
        <v>29</v>
      </c>
      <c r="B210" s="98">
        <v>8303</v>
      </c>
      <c r="C210" s="97" t="s">
        <v>49</v>
      </c>
      <c r="D210" s="97" t="str">
        <f t="shared" si="6"/>
        <v>8303 - Fidejussioni commerciale M/L - Fidejussioni di natura commerciale a M/L - nuovo</v>
      </c>
      <c r="E210" s="99">
        <v>7.7000000000000002E-3</v>
      </c>
      <c r="F210" s="99">
        <v>9.5999999999999992E-3</v>
      </c>
      <c r="G210" s="65">
        <v>1.18E-2</v>
      </c>
      <c r="H210" s="65">
        <v>1.7000000000000001E-2</v>
      </c>
      <c r="I210" s="66">
        <v>2.2800000000000001E-2</v>
      </c>
      <c r="J210" s="41"/>
      <c r="K210" s="41"/>
      <c r="S210" s="41"/>
      <c r="T210" s="41"/>
      <c r="U210" s="41"/>
      <c r="V210" s="41"/>
      <c r="W210" s="41"/>
      <c r="X210" s="17"/>
      <c r="Y210" s="17"/>
      <c r="Z210" s="17"/>
      <c r="AA210" s="17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17"/>
    </row>
    <row r="211" spans="1:45" x14ac:dyDescent="0.2">
      <c r="A211" s="97"/>
      <c r="B211" s="100"/>
      <c r="C211" s="101"/>
      <c r="D211" s="97" t="s">
        <v>125</v>
      </c>
      <c r="E211" s="65">
        <v>0.01</v>
      </c>
      <c r="F211" s="65">
        <v>0.01</v>
      </c>
      <c r="G211" s="65">
        <v>0.01</v>
      </c>
      <c r="H211" s="65">
        <v>0.01</v>
      </c>
      <c r="I211" s="65">
        <v>0.01</v>
      </c>
      <c r="J211" s="41"/>
      <c r="K211" s="41"/>
      <c r="S211" s="41"/>
      <c r="T211" s="41"/>
      <c r="U211" s="41"/>
      <c r="V211" s="41"/>
      <c r="W211" s="41"/>
      <c r="X211" s="17"/>
      <c r="Y211" s="17"/>
      <c r="Z211" s="17"/>
      <c r="AA211" s="17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17"/>
    </row>
    <row r="212" spans="1:45" x14ac:dyDescent="0.2">
      <c r="A212" s="97"/>
      <c r="B212" s="100"/>
      <c r="C212" s="101"/>
      <c r="D212" s="97" t="s">
        <v>126</v>
      </c>
      <c r="E212" s="65">
        <v>0.01</v>
      </c>
      <c r="F212" s="65">
        <v>0.01</v>
      </c>
      <c r="G212" s="65">
        <v>0.01</v>
      </c>
      <c r="H212" s="65">
        <v>0.01</v>
      </c>
      <c r="I212" s="65">
        <v>0.01</v>
      </c>
      <c r="J212" s="41"/>
      <c r="K212" s="41"/>
      <c r="S212" s="41"/>
      <c r="T212" s="41"/>
      <c r="U212" s="41"/>
      <c r="V212" s="41"/>
      <c r="W212" s="41"/>
      <c r="X212" s="17"/>
      <c r="Y212" s="17"/>
      <c r="Z212" s="17"/>
      <c r="AA212" s="17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17"/>
    </row>
    <row r="213" spans="1:45" x14ac:dyDescent="0.2">
      <c r="A213" s="97"/>
      <c r="B213" s="100"/>
      <c r="C213" s="101"/>
      <c r="D213" s="97" t="s">
        <v>146</v>
      </c>
      <c r="E213" s="65">
        <v>1.46E-2</v>
      </c>
      <c r="F213" s="65">
        <v>1.8200000000000001E-2</v>
      </c>
      <c r="G213" s="65">
        <v>2.23E-2</v>
      </c>
      <c r="H213" s="65">
        <v>3.2199999999999999E-2</v>
      </c>
      <c r="I213" s="65">
        <v>4.3099999999999999E-2</v>
      </c>
      <c r="J213" s="41"/>
      <c r="K213" s="41"/>
      <c r="S213" s="41"/>
      <c r="T213" s="41"/>
      <c r="U213" s="41"/>
      <c r="V213" s="41"/>
      <c r="W213" s="41"/>
      <c r="X213" s="17"/>
      <c r="Y213" s="17"/>
      <c r="Z213" s="17"/>
      <c r="AA213" s="17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17"/>
    </row>
    <row r="214" spans="1:45" x14ac:dyDescent="0.2">
      <c r="A214" s="97"/>
      <c r="B214" s="100"/>
      <c r="C214" s="101"/>
      <c r="D214" s="97" t="s">
        <v>147</v>
      </c>
      <c r="E214" s="65">
        <v>9.4000000000000004E-3</v>
      </c>
      <c r="F214" s="65">
        <v>1.3299999999999999E-2</v>
      </c>
      <c r="G214" s="65">
        <v>1.46E-2</v>
      </c>
      <c r="H214" s="65">
        <v>2.0299999999999999E-2</v>
      </c>
      <c r="I214" s="65">
        <v>3.1600000000000003E-2</v>
      </c>
      <c r="J214" s="41"/>
      <c r="K214" s="41"/>
      <c r="S214" s="41"/>
      <c r="T214" s="41"/>
      <c r="U214" s="41"/>
      <c r="V214" s="41"/>
      <c r="W214" s="41"/>
      <c r="X214" s="17"/>
      <c r="Y214" s="17"/>
      <c r="Z214" s="17"/>
      <c r="AA214" s="17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17"/>
    </row>
    <row r="215" spans="1:45" x14ac:dyDescent="0.2">
      <c r="A215" s="97"/>
      <c r="B215" s="100"/>
      <c r="C215" s="101"/>
      <c r="D215" s="97" t="s">
        <v>148</v>
      </c>
      <c r="E215" s="65">
        <v>1.0800000000000001E-2</v>
      </c>
      <c r="F215" s="65">
        <v>1.4999999999999999E-2</v>
      </c>
      <c r="G215" s="65">
        <v>1.67E-2</v>
      </c>
      <c r="H215" s="65">
        <v>2.3300000000000001E-2</v>
      </c>
      <c r="I215" s="65">
        <v>3.61E-2</v>
      </c>
      <c r="J215" s="41"/>
      <c r="K215" s="41"/>
      <c r="S215" s="41"/>
      <c r="T215" s="41"/>
      <c r="U215" s="41"/>
      <c r="V215" s="41"/>
      <c r="W215" s="41"/>
      <c r="X215" s="17"/>
      <c r="Y215" s="17"/>
      <c r="Z215" s="17"/>
      <c r="AA215" s="17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17"/>
    </row>
    <row r="216" spans="1:45" x14ac:dyDescent="0.2">
      <c r="A216" s="97"/>
      <c r="B216" s="100"/>
      <c r="C216" s="101"/>
      <c r="D216" s="97" t="s">
        <v>149</v>
      </c>
      <c r="E216" s="65">
        <v>7.4000000000000003E-3</v>
      </c>
      <c r="F216" s="65">
        <v>8.9999999999999993E-3</v>
      </c>
      <c r="G216" s="65">
        <v>9.7000000000000003E-3</v>
      </c>
      <c r="H216" s="65">
        <v>1.3299999999999999E-2</v>
      </c>
      <c r="I216" s="65">
        <v>0.02</v>
      </c>
      <c r="J216" s="41"/>
      <c r="K216" s="41"/>
      <c r="S216" s="41"/>
      <c r="T216" s="41"/>
      <c r="U216" s="41"/>
      <c r="V216" s="41"/>
      <c r="W216" s="41"/>
      <c r="X216" s="17"/>
      <c r="Y216" s="17"/>
      <c r="Z216" s="17"/>
      <c r="AA216" s="17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17"/>
    </row>
    <row r="217" spans="1:45" x14ac:dyDescent="0.2">
      <c r="A217" s="97"/>
      <c r="B217" s="100"/>
      <c r="C217" s="101"/>
      <c r="D217" s="97" t="s">
        <v>150</v>
      </c>
      <c r="E217" s="65">
        <v>8.8000000000000005E-3</v>
      </c>
      <c r="F217" s="65">
        <v>1.0500000000000001E-2</v>
      </c>
      <c r="G217" s="65">
        <v>1.15E-2</v>
      </c>
      <c r="H217" s="65">
        <v>1.5699999999999999E-2</v>
      </c>
      <c r="I217" s="65">
        <v>2.3599999999999999E-2</v>
      </c>
      <c r="J217" s="41"/>
      <c r="K217" s="41"/>
      <c r="S217" s="41"/>
      <c r="T217" s="41"/>
      <c r="U217" s="41"/>
      <c r="V217" s="41"/>
      <c r="W217" s="41"/>
      <c r="X217" s="17"/>
      <c r="Y217" s="17"/>
      <c r="Z217" s="17"/>
      <c r="AA217" s="17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17"/>
    </row>
    <row r="218" spans="1:45" x14ac:dyDescent="0.2">
      <c r="A218" s="97"/>
      <c r="B218" s="100"/>
      <c r="C218" s="101"/>
      <c r="D218" s="97" t="s">
        <v>151</v>
      </c>
      <c r="E218" s="65">
        <v>8.0000000000000002E-3</v>
      </c>
      <c r="F218" s="65">
        <v>9.4000000000000004E-3</v>
      </c>
      <c r="G218" s="65">
        <v>1.01E-2</v>
      </c>
      <c r="H218" s="65">
        <v>1.35E-2</v>
      </c>
      <c r="I218" s="65">
        <v>2.1399999999999999E-2</v>
      </c>
      <c r="J218" s="41"/>
      <c r="K218" s="41"/>
      <c r="S218" s="41"/>
      <c r="T218" s="41"/>
      <c r="U218" s="41"/>
      <c r="V218" s="41"/>
      <c r="W218" s="41"/>
      <c r="X218" s="17"/>
      <c r="Y218" s="17"/>
      <c r="Z218" s="17"/>
      <c r="AA218" s="17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17"/>
    </row>
    <row r="219" spans="1:45" x14ac:dyDescent="0.2">
      <c r="A219" s="97"/>
      <c r="B219" s="100"/>
      <c r="C219" s="101"/>
      <c r="D219" s="97" t="s">
        <v>152</v>
      </c>
      <c r="E219" s="65">
        <v>9.4000000000000004E-3</v>
      </c>
      <c r="F219" s="65">
        <v>1.0800000000000001E-2</v>
      </c>
      <c r="G219" s="65">
        <v>1.18E-2</v>
      </c>
      <c r="H219" s="65">
        <v>1.5800000000000002E-2</v>
      </c>
      <c r="I219" s="65">
        <v>2.5000000000000001E-2</v>
      </c>
      <c r="J219" s="41"/>
      <c r="K219" s="41"/>
      <c r="S219" s="41"/>
      <c r="T219" s="41"/>
      <c r="U219" s="41"/>
      <c r="V219" s="41"/>
      <c r="W219" s="41"/>
      <c r="X219" s="17"/>
      <c r="Y219" s="17"/>
      <c r="Z219" s="17"/>
      <c r="AA219" s="17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17"/>
    </row>
    <row r="220" spans="1:45" x14ac:dyDescent="0.2">
      <c r="A220" s="97"/>
      <c r="B220" s="100"/>
      <c r="C220" s="97" t="s">
        <v>77</v>
      </c>
      <c r="D220" s="97" t="s">
        <v>127</v>
      </c>
      <c r="E220" s="65">
        <v>1.46E-2</v>
      </c>
      <c r="F220" s="65">
        <v>1.8200000000000001E-2</v>
      </c>
      <c r="G220" s="65">
        <v>2.23E-2</v>
      </c>
      <c r="H220" s="65">
        <v>3.2199999999999999E-2</v>
      </c>
      <c r="I220" s="66">
        <v>4.3099999999999999E-2</v>
      </c>
      <c r="J220" s="41"/>
      <c r="K220" s="41"/>
      <c r="S220" s="41"/>
      <c r="T220" s="41"/>
      <c r="U220" s="41"/>
      <c r="V220" s="41"/>
      <c r="W220" s="41"/>
      <c r="X220" s="17"/>
      <c r="Y220" s="17"/>
      <c r="Z220" s="17"/>
      <c r="AA220" s="17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17"/>
    </row>
    <row r="221" spans="1:45" x14ac:dyDescent="0.2">
      <c r="A221" s="97"/>
      <c r="B221" s="100"/>
      <c r="C221" s="97" t="s">
        <v>78</v>
      </c>
      <c r="D221" s="97" t="s">
        <v>140</v>
      </c>
      <c r="E221" s="65">
        <v>1.46E-2</v>
      </c>
      <c r="F221" s="65">
        <v>1.8200000000000001E-2</v>
      </c>
      <c r="G221" s="65">
        <v>2.23E-2</v>
      </c>
      <c r="H221" s="65">
        <v>3.2199999999999999E-2</v>
      </c>
      <c r="I221" s="66">
        <v>4.3099999999999999E-2</v>
      </c>
      <c r="J221" s="41"/>
      <c r="K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17"/>
    </row>
    <row r="222" spans="1:45" x14ac:dyDescent="0.2">
      <c r="A222" s="97"/>
      <c r="B222" s="100"/>
      <c r="C222" s="97" t="s">
        <v>68</v>
      </c>
      <c r="D222" s="97" t="s">
        <v>128</v>
      </c>
      <c r="E222" s="65">
        <v>1.46E-2</v>
      </c>
      <c r="F222" s="65">
        <v>1.8200000000000001E-2</v>
      </c>
      <c r="G222" s="65">
        <v>2.23E-2</v>
      </c>
      <c r="H222" s="65">
        <v>3.2199999999999999E-2</v>
      </c>
      <c r="I222" s="66">
        <v>4.3099999999999999E-2</v>
      </c>
      <c r="J222" s="41"/>
      <c r="K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17"/>
    </row>
    <row r="223" spans="1:45" x14ac:dyDescent="0.2">
      <c r="A223" s="97"/>
      <c r="B223" s="100"/>
      <c r="C223" s="97" t="s">
        <v>69</v>
      </c>
      <c r="D223" s="97" t="s">
        <v>139</v>
      </c>
      <c r="E223" s="65">
        <v>1.46E-2</v>
      </c>
      <c r="F223" s="65">
        <v>1.8200000000000001E-2</v>
      </c>
      <c r="G223" s="65">
        <v>2.23E-2</v>
      </c>
      <c r="H223" s="65">
        <v>3.2199999999999999E-2</v>
      </c>
      <c r="I223" s="66">
        <v>4.3099999999999999E-2</v>
      </c>
      <c r="J223" s="41"/>
      <c r="K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17"/>
    </row>
    <row r="224" spans="1:45" x14ac:dyDescent="0.2">
      <c r="A224" s="97"/>
      <c r="B224" s="100"/>
      <c r="C224" s="97" t="s">
        <v>70</v>
      </c>
      <c r="D224" s="97" t="s">
        <v>129</v>
      </c>
      <c r="E224" s="65">
        <v>9.4000000000000004E-3</v>
      </c>
      <c r="F224" s="65">
        <v>1.3299999999999999E-2</v>
      </c>
      <c r="G224" s="65">
        <v>1.46E-2</v>
      </c>
      <c r="H224" s="65">
        <v>2.0299999999999999E-2</v>
      </c>
      <c r="I224" s="66">
        <v>3.1600000000000003E-2</v>
      </c>
      <c r="J224" s="41"/>
      <c r="K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17"/>
    </row>
    <row r="225" spans="1:45" x14ac:dyDescent="0.2">
      <c r="A225" s="97"/>
      <c r="B225" s="100"/>
      <c r="C225" s="97" t="s">
        <v>71</v>
      </c>
      <c r="D225" s="97" t="s">
        <v>138</v>
      </c>
      <c r="E225" s="65">
        <v>1.0800000000000001E-2</v>
      </c>
      <c r="F225" s="65">
        <v>1.4999999999999999E-2</v>
      </c>
      <c r="G225" s="65">
        <v>1.67E-2</v>
      </c>
      <c r="H225" s="65">
        <v>2.3300000000000001E-2</v>
      </c>
      <c r="I225" s="66">
        <v>3.61E-2</v>
      </c>
      <c r="J225" s="41"/>
      <c r="K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17"/>
    </row>
    <row r="226" spans="1:45" x14ac:dyDescent="0.2">
      <c r="A226" s="97"/>
      <c r="B226" s="100"/>
      <c r="C226" s="97" t="s">
        <v>72</v>
      </c>
      <c r="D226" s="97" t="s">
        <v>130</v>
      </c>
      <c r="E226" s="65">
        <v>7.4000000000000003E-3</v>
      </c>
      <c r="F226" s="65">
        <v>8.9999999999999993E-3</v>
      </c>
      <c r="G226" s="65">
        <v>9.7000000000000003E-3</v>
      </c>
      <c r="H226" s="65">
        <v>1.3299999999999999E-2</v>
      </c>
      <c r="I226" s="66">
        <v>0.02</v>
      </c>
      <c r="J226" s="41"/>
      <c r="K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17"/>
    </row>
    <row r="227" spans="1:45" x14ac:dyDescent="0.2">
      <c r="A227" s="97"/>
      <c r="B227" s="100"/>
      <c r="C227" s="97" t="s">
        <v>73</v>
      </c>
      <c r="D227" s="97" t="s">
        <v>131</v>
      </c>
      <c r="E227" s="65">
        <v>8.8000000000000005E-3</v>
      </c>
      <c r="F227" s="65">
        <v>1.0500000000000001E-2</v>
      </c>
      <c r="G227" s="65">
        <v>1.15E-2</v>
      </c>
      <c r="H227" s="65">
        <v>1.5699999999999999E-2</v>
      </c>
      <c r="I227" s="66">
        <v>2.3599999999999999E-2</v>
      </c>
      <c r="J227" s="41"/>
      <c r="K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17"/>
    </row>
    <row r="228" spans="1:45" x14ac:dyDescent="0.2">
      <c r="A228" s="97"/>
      <c r="B228" s="100"/>
      <c r="C228" s="97" t="s">
        <v>74</v>
      </c>
      <c r="D228" s="97" t="s">
        <v>136</v>
      </c>
      <c r="E228" s="65">
        <v>8.0000000000000002E-3</v>
      </c>
      <c r="F228" s="65">
        <v>9.4000000000000004E-3</v>
      </c>
      <c r="G228" s="65">
        <v>1.01E-2</v>
      </c>
      <c r="H228" s="65">
        <v>1.35E-2</v>
      </c>
      <c r="I228" s="66">
        <v>2.1399999999999999E-2</v>
      </c>
      <c r="J228" s="41"/>
      <c r="K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17"/>
    </row>
    <row r="229" spans="1:45" x14ac:dyDescent="0.2">
      <c r="A229" s="97"/>
      <c r="B229" s="100"/>
      <c r="C229" s="97" t="s">
        <v>75</v>
      </c>
      <c r="D229" s="97" t="s">
        <v>132</v>
      </c>
      <c r="E229" s="65">
        <v>9.4000000000000004E-3</v>
      </c>
      <c r="F229" s="65">
        <v>1.0800000000000001E-2</v>
      </c>
      <c r="G229" s="65">
        <v>1.18E-2</v>
      </c>
      <c r="H229" s="65">
        <v>1.5800000000000002E-2</v>
      </c>
      <c r="I229" s="66">
        <v>2.5000000000000001E-2</v>
      </c>
      <c r="J229" s="41"/>
      <c r="K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17"/>
    </row>
    <row r="230" spans="1:45" x14ac:dyDescent="0.2">
      <c r="A230" s="97"/>
      <c r="B230" s="100"/>
      <c r="C230" s="97" t="s">
        <v>76</v>
      </c>
      <c r="D230" s="97" t="s">
        <v>137</v>
      </c>
      <c r="E230" s="65">
        <v>6.4999999999999997E-3</v>
      </c>
      <c r="F230" s="65">
        <v>8.2000000000000007E-3</v>
      </c>
      <c r="G230" s="65">
        <v>0.01</v>
      </c>
      <c r="H230" s="65">
        <v>1.4500000000000001E-2</v>
      </c>
      <c r="I230" s="66">
        <v>1.9400000000000001E-2</v>
      </c>
      <c r="J230" s="41"/>
      <c r="K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17"/>
    </row>
    <row r="231" spans="1:45" x14ac:dyDescent="0.2">
      <c r="A231" s="97"/>
      <c r="B231" s="100"/>
      <c r="C231" s="97"/>
      <c r="D231" s="102" t="s">
        <v>143</v>
      </c>
      <c r="E231" s="103">
        <v>1.46E-2</v>
      </c>
      <c r="F231" s="103">
        <v>1.8200000000000001E-2</v>
      </c>
      <c r="G231" s="103">
        <v>2.23E-2</v>
      </c>
      <c r="H231" s="103">
        <v>3.2199999999999999E-2</v>
      </c>
      <c r="I231" s="67">
        <v>4.3099999999999999E-2</v>
      </c>
      <c r="J231" s="41"/>
      <c r="K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17"/>
    </row>
    <row r="232" spans="1:45" x14ac:dyDescent="0.2">
      <c r="A232" s="97"/>
      <c r="B232" s="100">
        <v>8140</v>
      </c>
      <c r="C232" s="101" t="s">
        <v>79</v>
      </c>
      <c r="D232" s="102" t="str">
        <f t="shared" ref="D232:D260" si="7">CONCATENATE(B232," - ",A232," - ",C232)</f>
        <v>8140 -  - MCC Apertura di credito c/c e altri crediti a breve - Nuovo</v>
      </c>
      <c r="E232" s="103">
        <v>1.46E-2</v>
      </c>
      <c r="F232" s="103">
        <v>1.8200000000000001E-2</v>
      </c>
      <c r="G232" s="103">
        <v>2.23E-2</v>
      </c>
      <c r="H232" s="103">
        <v>3.2199999999999999E-2</v>
      </c>
      <c r="I232" s="67">
        <v>4.3099999999999999E-2</v>
      </c>
      <c r="J232" s="41"/>
      <c r="K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17"/>
    </row>
    <row r="233" spans="1:45" x14ac:dyDescent="0.2">
      <c r="A233" s="97"/>
      <c r="B233" s="100">
        <v>8141</v>
      </c>
      <c r="C233" s="101" t="s">
        <v>80</v>
      </c>
      <c r="D233" s="102" t="str">
        <f t="shared" si="7"/>
        <v>8141 -  - MCC Autoliquidanti, sconto effetti e SBF - Nuovo</v>
      </c>
      <c r="E233" s="103">
        <v>1.46E-2</v>
      </c>
      <c r="F233" s="103">
        <v>1.8200000000000001E-2</v>
      </c>
      <c r="G233" s="103">
        <v>2.23E-2</v>
      </c>
      <c r="H233" s="103">
        <v>3.2199999999999999E-2</v>
      </c>
      <c r="I233" s="67">
        <v>4.3099999999999999E-2</v>
      </c>
      <c r="J233" s="41"/>
      <c r="K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17"/>
    </row>
    <row r="234" spans="1:45" x14ac:dyDescent="0.2">
      <c r="A234" s="97"/>
      <c r="B234" s="100">
        <v>8142</v>
      </c>
      <c r="C234" s="101" t="s">
        <v>81</v>
      </c>
      <c r="D234" s="102" t="str">
        <f t="shared" si="7"/>
        <v>8142 -  - MCC Apertura di credito c/c e altri crediti a breve - Rinnovo</v>
      </c>
      <c r="E234" s="103">
        <v>1.46E-2</v>
      </c>
      <c r="F234" s="103">
        <v>1.8200000000000001E-2</v>
      </c>
      <c r="G234" s="103">
        <v>2.23E-2</v>
      </c>
      <c r="H234" s="103">
        <v>3.2199999999999999E-2</v>
      </c>
      <c r="I234" s="67">
        <v>4.3099999999999999E-2</v>
      </c>
      <c r="J234" s="41"/>
      <c r="K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17"/>
    </row>
    <row r="235" spans="1:45" x14ac:dyDescent="0.2">
      <c r="A235" s="97"/>
      <c r="B235" s="100">
        <v>8143</v>
      </c>
      <c r="C235" s="101" t="s">
        <v>82</v>
      </c>
      <c r="D235" s="102" t="str">
        <f t="shared" si="7"/>
        <v>8143 -  - MCC Autoliquidanti, sconto effetti e SBF - Rinnovo</v>
      </c>
      <c r="E235" s="103">
        <v>1.46E-2</v>
      </c>
      <c r="F235" s="103">
        <v>1.8200000000000001E-2</v>
      </c>
      <c r="G235" s="103">
        <v>2.23E-2</v>
      </c>
      <c r="H235" s="103">
        <v>3.2199999999999999E-2</v>
      </c>
      <c r="I235" s="67">
        <v>4.3099999999999999E-2</v>
      </c>
      <c r="J235" s="41"/>
      <c r="K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17"/>
    </row>
    <row r="236" spans="1:45" x14ac:dyDescent="0.2">
      <c r="A236" s="97"/>
      <c r="B236" s="100">
        <v>8144</v>
      </c>
      <c r="C236" s="101" t="s">
        <v>83</v>
      </c>
      <c r="D236" s="102" t="str">
        <f t="shared" si="7"/>
        <v>8144 -  - MCC Finanziamenti a scadenza per investimenti (18-36)</v>
      </c>
      <c r="E236" s="103">
        <v>9.4000000000000004E-3</v>
      </c>
      <c r="F236" s="103">
        <v>1.3299999999999999E-2</v>
      </c>
      <c r="G236" s="103">
        <v>1.46E-2</v>
      </c>
      <c r="H236" s="103">
        <v>2.0299999999999999E-2</v>
      </c>
      <c r="I236" s="67">
        <v>3.1600000000000003E-2</v>
      </c>
      <c r="J236" s="41"/>
      <c r="K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17"/>
    </row>
    <row r="237" spans="1:45" x14ac:dyDescent="0.2">
      <c r="A237" s="97"/>
      <c r="B237" s="100">
        <v>8145</v>
      </c>
      <c r="C237" s="101" t="s">
        <v>84</v>
      </c>
      <c r="D237" s="102" t="str">
        <f t="shared" si="7"/>
        <v>8145 -  - MCC Finanziamenti a scadenza per liquidità (18-36)</v>
      </c>
      <c r="E237" s="103">
        <v>1.0800000000000001E-2</v>
      </c>
      <c r="F237" s="103">
        <v>1.4999999999999999E-2</v>
      </c>
      <c r="G237" s="103">
        <v>1.67E-2</v>
      </c>
      <c r="H237" s="103">
        <v>2.3300000000000001E-2</v>
      </c>
      <c r="I237" s="67">
        <v>3.61E-2</v>
      </c>
      <c r="J237" s="41"/>
      <c r="K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17"/>
    </row>
    <row r="238" spans="1:45" x14ac:dyDescent="0.2">
      <c r="A238" s="97"/>
      <c r="B238" s="100">
        <v>8146</v>
      </c>
      <c r="C238" s="101" t="s">
        <v>85</v>
      </c>
      <c r="D238" s="102" t="str">
        <f t="shared" si="7"/>
        <v>8146 -  - MCC Finanziamenti a scadenza per investimenti (37 - 84)</v>
      </c>
      <c r="E238" s="103">
        <v>7.4000000000000003E-3</v>
      </c>
      <c r="F238" s="103">
        <v>8.9999999999999993E-3</v>
      </c>
      <c r="G238" s="103">
        <v>9.7000000000000003E-3</v>
      </c>
      <c r="H238" s="103">
        <v>1.3299999999999999E-2</v>
      </c>
      <c r="I238" s="67">
        <v>0.02</v>
      </c>
      <c r="J238" s="41"/>
      <c r="K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17"/>
    </row>
    <row r="239" spans="1:45" x14ac:dyDescent="0.2">
      <c r="A239" s="97"/>
      <c r="B239" s="100">
        <v>8147</v>
      </c>
      <c r="C239" s="101" t="s">
        <v>86</v>
      </c>
      <c r="D239" s="102" t="str">
        <f t="shared" si="7"/>
        <v>8147 -  - MCC Finanziamenti a scadenza per liquidità (37 - 84)</v>
      </c>
      <c r="E239" s="103">
        <v>8.8000000000000005E-3</v>
      </c>
      <c r="F239" s="103">
        <v>1.0500000000000001E-2</v>
      </c>
      <c r="G239" s="103">
        <v>1.15E-2</v>
      </c>
      <c r="H239" s="103">
        <v>1.5699999999999999E-2</v>
      </c>
      <c r="I239" s="67">
        <v>2.3599999999999999E-2</v>
      </c>
      <c r="J239" s="41"/>
      <c r="K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17"/>
    </row>
    <row r="240" spans="1:45" x14ac:dyDescent="0.2">
      <c r="A240" s="97"/>
      <c r="B240" s="100">
        <v>8148</v>
      </c>
      <c r="C240" s="101" t="s">
        <v>87</v>
      </c>
      <c r="D240" s="102" t="str">
        <f t="shared" si="7"/>
        <v>8148 -  - MCC Finanziamenti a scadenza per investimenti (85 - 120)</v>
      </c>
      <c r="E240" s="103">
        <v>8.0000000000000002E-3</v>
      </c>
      <c r="F240" s="103">
        <v>9.4000000000000004E-3</v>
      </c>
      <c r="G240" s="103">
        <v>1.01E-2</v>
      </c>
      <c r="H240" s="103">
        <v>1.35E-2</v>
      </c>
      <c r="I240" s="67">
        <v>2.1399999999999999E-2</v>
      </c>
      <c r="J240" s="41"/>
      <c r="K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17"/>
    </row>
    <row r="241" spans="1:45" x14ac:dyDescent="0.2">
      <c r="A241" s="97"/>
      <c r="B241" s="100">
        <v>8149</v>
      </c>
      <c r="C241" s="101" t="s">
        <v>88</v>
      </c>
      <c r="D241" s="102" t="str">
        <f t="shared" si="7"/>
        <v>8149 -  - MCC Finanziamenti a scadenza per liquidità (85 - 120)</v>
      </c>
      <c r="E241" s="103">
        <v>9.4000000000000004E-3</v>
      </c>
      <c r="F241" s="103">
        <v>1.0800000000000001E-2</v>
      </c>
      <c r="G241" s="103">
        <v>1.18E-2</v>
      </c>
      <c r="H241" s="103">
        <v>1.5800000000000002E-2</v>
      </c>
      <c r="I241" s="67">
        <v>2.5000000000000001E-2</v>
      </c>
      <c r="J241" s="41"/>
      <c r="K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17"/>
    </row>
    <row r="242" spans="1:45" x14ac:dyDescent="0.2">
      <c r="A242" s="97"/>
      <c r="B242" s="100">
        <v>8150</v>
      </c>
      <c r="C242" s="101" t="s">
        <v>89</v>
      </c>
      <c r="D242" s="102" t="str">
        <f t="shared" si="7"/>
        <v>8150 -  - MCC Fidejussioni bancarie</v>
      </c>
      <c r="E242" s="103">
        <v>6.4999999999999997E-3</v>
      </c>
      <c r="F242" s="103">
        <v>8.2000000000000007E-3</v>
      </c>
      <c r="G242" s="103">
        <v>0.01</v>
      </c>
      <c r="H242" s="103">
        <v>1.4500000000000001E-2</v>
      </c>
      <c r="I242" s="67">
        <v>1.9400000000000001E-2</v>
      </c>
      <c r="J242" s="41"/>
      <c r="K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17"/>
    </row>
    <row r="243" spans="1:45" x14ac:dyDescent="0.2">
      <c r="A243" s="97"/>
      <c r="B243" s="100"/>
      <c r="C243" s="101"/>
      <c r="D243" s="102" t="s">
        <v>144</v>
      </c>
      <c r="E243" s="103">
        <v>1.46E-2</v>
      </c>
      <c r="F243" s="103">
        <v>1.8200000000000001E-2</v>
      </c>
      <c r="G243" s="103">
        <v>2.23E-2</v>
      </c>
      <c r="H243" s="103">
        <v>3.2199999999999999E-2</v>
      </c>
      <c r="I243" s="67">
        <v>4.3099999999999999E-2</v>
      </c>
      <c r="J243" s="41"/>
      <c r="K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17"/>
    </row>
    <row r="244" spans="1:45" x14ac:dyDescent="0.2">
      <c r="A244" s="97"/>
      <c r="B244" s="100"/>
      <c r="C244" s="101"/>
      <c r="D244" s="102" t="s">
        <v>155</v>
      </c>
      <c r="E244" s="103">
        <v>7.7999999999999996E-3</v>
      </c>
      <c r="F244" s="103">
        <v>1.09E-2</v>
      </c>
      <c r="G244" s="103">
        <v>1.2E-2</v>
      </c>
      <c r="H244" s="103">
        <v>1.67E-2</v>
      </c>
      <c r="I244" s="67">
        <v>2.5999999999999999E-2</v>
      </c>
      <c r="J244" s="41"/>
      <c r="K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17"/>
    </row>
    <row r="245" spans="1:45" x14ac:dyDescent="0.2">
      <c r="A245" s="97"/>
      <c r="B245" s="100"/>
      <c r="C245" s="101"/>
      <c r="D245" s="102" t="s">
        <v>154</v>
      </c>
      <c r="E245" s="103">
        <v>8.8999999999999999E-3</v>
      </c>
      <c r="F245" s="103">
        <v>1.24E-2</v>
      </c>
      <c r="G245" s="103">
        <v>1.37E-2</v>
      </c>
      <c r="H245" s="103">
        <v>1.9199999999999998E-2</v>
      </c>
      <c r="I245" s="67">
        <v>2.98E-2</v>
      </c>
      <c r="J245" s="41"/>
      <c r="K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17"/>
    </row>
    <row r="246" spans="1:45" x14ac:dyDescent="0.2">
      <c r="A246" s="97"/>
      <c r="B246" s="100"/>
      <c r="C246" s="101"/>
      <c r="D246" s="102" t="s">
        <v>156</v>
      </c>
      <c r="E246" s="103">
        <v>6.1000000000000004E-3</v>
      </c>
      <c r="F246" s="103">
        <v>7.4000000000000003E-3</v>
      </c>
      <c r="G246" s="103">
        <v>8.0000000000000002E-3</v>
      </c>
      <c r="H246" s="103">
        <v>1.0999999999999999E-2</v>
      </c>
      <c r="I246" s="67">
        <v>1.6500000000000001E-2</v>
      </c>
      <c r="J246" s="41"/>
      <c r="K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17"/>
    </row>
    <row r="247" spans="1:45" x14ac:dyDescent="0.2">
      <c r="A247" s="97"/>
      <c r="B247" s="100"/>
      <c r="C247" s="101"/>
      <c r="D247" s="102" t="s">
        <v>157</v>
      </c>
      <c r="E247" s="103">
        <v>7.1999999999999998E-3</v>
      </c>
      <c r="F247" s="103">
        <v>8.6999999999999994E-3</v>
      </c>
      <c r="G247" s="103">
        <v>9.4999999999999998E-3</v>
      </c>
      <c r="H247" s="103">
        <v>1.2999999999999999E-2</v>
      </c>
      <c r="I247" s="67">
        <v>1.95E-2</v>
      </c>
      <c r="J247" s="41"/>
      <c r="K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17"/>
    </row>
    <row r="248" spans="1:45" x14ac:dyDescent="0.2">
      <c r="A248" s="97"/>
      <c r="B248" s="100"/>
      <c r="C248" s="101"/>
      <c r="D248" s="102" t="s">
        <v>158</v>
      </c>
      <c r="E248" s="103">
        <v>6.6E-3</v>
      </c>
      <c r="F248" s="103">
        <v>7.7000000000000002E-3</v>
      </c>
      <c r="G248" s="103">
        <v>8.3000000000000001E-3</v>
      </c>
      <c r="H248" s="103">
        <v>1.11E-2</v>
      </c>
      <c r="I248" s="67">
        <v>1.7600000000000001E-2</v>
      </c>
      <c r="J248" s="41"/>
      <c r="K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17"/>
    </row>
    <row r="249" spans="1:45" x14ac:dyDescent="0.2">
      <c r="A249" s="97"/>
      <c r="B249" s="100"/>
      <c r="C249" s="101"/>
      <c r="D249" s="102" t="s">
        <v>159</v>
      </c>
      <c r="E249" s="103">
        <v>7.7000000000000002E-3</v>
      </c>
      <c r="F249" s="103">
        <v>8.8999999999999999E-3</v>
      </c>
      <c r="G249" s="103">
        <v>9.7000000000000003E-3</v>
      </c>
      <c r="H249" s="103">
        <v>1.2999999999999999E-2</v>
      </c>
      <c r="I249" s="67">
        <v>2.06E-2</v>
      </c>
      <c r="J249" s="41"/>
      <c r="K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17"/>
    </row>
    <row r="250" spans="1:45" x14ac:dyDescent="0.2">
      <c r="A250" s="97"/>
      <c r="B250" s="100">
        <v>8170</v>
      </c>
      <c r="C250" s="101" t="s">
        <v>93</v>
      </c>
      <c r="D250" s="102" t="str">
        <f t="shared" si="7"/>
        <v>8170 -  - MCC Speciale Aper. di cred. c/c e altri crediti a breve - Nuovo</v>
      </c>
      <c r="E250" s="103">
        <v>1.29E-2</v>
      </c>
      <c r="F250" s="103">
        <v>1.6049999999999998E-2</v>
      </c>
      <c r="G250" s="103">
        <v>1.9650000000000001E-2</v>
      </c>
      <c r="H250" s="103">
        <v>2.8425000000000002E-2</v>
      </c>
      <c r="I250" s="67">
        <v>3.8025000000000003E-2</v>
      </c>
      <c r="J250" s="41"/>
      <c r="K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17"/>
    </row>
    <row r="251" spans="1:45" x14ac:dyDescent="0.2">
      <c r="A251" s="97"/>
      <c r="B251" s="100">
        <v>8171</v>
      </c>
      <c r="C251" s="101" t="s">
        <v>94</v>
      </c>
      <c r="D251" s="102" t="str">
        <f t="shared" si="7"/>
        <v>8171 -  - MCC Speciale Autoliquidanti, sconto effetti e SBF - Nuovo</v>
      </c>
      <c r="E251" s="103">
        <v>1.29E-2</v>
      </c>
      <c r="F251" s="103">
        <v>1.6049999999999998E-2</v>
      </c>
      <c r="G251" s="103">
        <v>1.9650000000000001E-2</v>
      </c>
      <c r="H251" s="103">
        <v>2.8425000000000002E-2</v>
      </c>
      <c r="I251" s="67">
        <v>3.8025000000000003E-2</v>
      </c>
      <c r="J251" s="41"/>
      <c r="K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17"/>
    </row>
    <row r="252" spans="1:45" x14ac:dyDescent="0.2">
      <c r="A252" s="97"/>
      <c r="B252" s="100">
        <v>8172</v>
      </c>
      <c r="C252" s="101" t="s">
        <v>95</v>
      </c>
      <c r="D252" s="102" t="str">
        <f t="shared" si="7"/>
        <v>8172 -  - MCC Speciale Aper. di cred. c/c e altri cred. a breve - Rinnovo</v>
      </c>
      <c r="E252" s="103">
        <v>1.29E-2</v>
      </c>
      <c r="F252" s="103">
        <v>1.6049999999999998E-2</v>
      </c>
      <c r="G252" s="103">
        <v>1.9650000000000001E-2</v>
      </c>
      <c r="H252" s="103">
        <v>2.8425000000000002E-2</v>
      </c>
      <c r="I252" s="67">
        <v>3.8025000000000003E-2</v>
      </c>
      <c r="J252" s="41"/>
      <c r="K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17"/>
    </row>
    <row r="253" spans="1:45" x14ac:dyDescent="0.2">
      <c r="A253" s="97"/>
      <c r="B253" s="100">
        <v>8173</v>
      </c>
      <c r="C253" s="101" t="s">
        <v>96</v>
      </c>
      <c r="D253" s="102" t="str">
        <f t="shared" si="7"/>
        <v>8173 -  - MCC Speciale Autoliq., sconto effetti e SBF - Rinnovo</v>
      </c>
      <c r="E253" s="103">
        <v>1.29E-2</v>
      </c>
      <c r="F253" s="103">
        <v>1.6049999999999998E-2</v>
      </c>
      <c r="G253" s="103">
        <v>1.9650000000000001E-2</v>
      </c>
      <c r="H253" s="103">
        <v>2.8425000000000002E-2</v>
      </c>
      <c r="I253" s="67">
        <v>3.8025000000000003E-2</v>
      </c>
      <c r="J253" s="41"/>
      <c r="K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17"/>
    </row>
    <row r="254" spans="1:45" x14ac:dyDescent="0.2">
      <c r="A254" s="97"/>
      <c r="B254" s="100">
        <v>8174</v>
      </c>
      <c r="C254" s="101" t="s">
        <v>97</v>
      </c>
      <c r="D254" s="102" t="str">
        <f t="shared" si="7"/>
        <v>8174 -  - MCC Speciale Fin. a scadenza per investimenti (18-36)</v>
      </c>
      <c r="E254" s="103">
        <v>8.3250000000000008E-3</v>
      </c>
      <c r="F254" s="103">
        <v>1.1699999999999999E-2</v>
      </c>
      <c r="G254" s="103">
        <v>1.29E-2</v>
      </c>
      <c r="H254" s="103">
        <v>1.7925E-2</v>
      </c>
      <c r="I254" s="67">
        <v>2.7899999999999998E-2</v>
      </c>
      <c r="J254" s="41"/>
      <c r="K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17"/>
    </row>
    <row r="255" spans="1:45" x14ac:dyDescent="0.2">
      <c r="A255" s="97"/>
      <c r="B255" s="100">
        <v>8175</v>
      </c>
      <c r="C255" s="101" t="s">
        <v>110</v>
      </c>
      <c r="D255" s="102" t="str">
        <f t="shared" si="7"/>
        <v>8175 -  - MCC Speciale Fin. a scadenza per liquidità (18-36)</v>
      </c>
      <c r="E255" s="103">
        <v>9.5249999999999987E-3</v>
      </c>
      <c r="F255" s="103">
        <v>1.3275E-2</v>
      </c>
      <c r="G255" s="103">
        <v>1.47E-2</v>
      </c>
      <c r="H255" s="103">
        <v>2.0549999999999999E-2</v>
      </c>
      <c r="I255" s="67">
        <v>3.1875000000000001E-2</v>
      </c>
      <c r="J255" s="41"/>
      <c r="K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17"/>
    </row>
    <row r="256" spans="1:45" x14ac:dyDescent="0.2">
      <c r="A256" s="97"/>
      <c r="B256" s="100">
        <v>8176</v>
      </c>
      <c r="C256" s="101" t="s">
        <v>98</v>
      </c>
      <c r="D256" s="102" t="str">
        <f t="shared" si="7"/>
        <v>8176 -  - MCC Speciale Finan. a scadenza per investimenti (37 - 84)</v>
      </c>
      <c r="E256" s="103">
        <v>6.5249999999999996E-3</v>
      </c>
      <c r="F256" s="103">
        <v>7.9500000000000005E-3</v>
      </c>
      <c r="G256" s="103">
        <v>8.5500000000000003E-3</v>
      </c>
      <c r="H256" s="103">
        <v>1.1774999999999999E-2</v>
      </c>
      <c r="I256" s="67">
        <v>1.7625000000000002E-2</v>
      </c>
      <c r="J256" s="41"/>
      <c r="K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17"/>
    </row>
    <row r="257" spans="1:45" x14ac:dyDescent="0.2">
      <c r="A257" s="97"/>
      <c r="B257" s="100">
        <v>8177</v>
      </c>
      <c r="C257" s="101" t="s">
        <v>109</v>
      </c>
      <c r="D257" s="102" t="str">
        <f t="shared" si="7"/>
        <v>8177 -  - MCC Speciale Fin. a scadenza per liquidità (37 - 84)</v>
      </c>
      <c r="E257" s="103">
        <v>7.7250000000000001E-3</v>
      </c>
      <c r="F257" s="103">
        <v>9.2999999999999992E-3</v>
      </c>
      <c r="G257" s="103">
        <v>1.0125E-2</v>
      </c>
      <c r="H257" s="103">
        <v>1.3874999999999998E-2</v>
      </c>
      <c r="I257" s="67">
        <v>2.085E-2</v>
      </c>
      <c r="J257" s="41"/>
      <c r="K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17"/>
    </row>
    <row r="258" spans="1:45" x14ac:dyDescent="0.2">
      <c r="A258" s="97"/>
      <c r="B258" s="100">
        <v>8178</v>
      </c>
      <c r="C258" s="101" t="s">
        <v>99</v>
      </c>
      <c r="D258" s="102" t="str">
        <f t="shared" si="7"/>
        <v>8178 -  - MCC Speciale Fin. a scadenza per investimenti (85 - 120)</v>
      </c>
      <c r="E258" s="103">
        <v>7.0500000000000007E-3</v>
      </c>
      <c r="F258" s="103">
        <v>8.2500000000000004E-3</v>
      </c>
      <c r="G258" s="103">
        <v>8.9250000000000006E-3</v>
      </c>
      <c r="H258" s="103">
        <v>1.1925000000000002E-2</v>
      </c>
      <c r="I258" s="67">
        <v>1.89E-2</v>
      </c>
      <c r="J258" s="41"/>
      <c r="K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17"/>
    </row>
    <row r="259" spans="1:45" x14ac:dyDescent="0.2">
      <c r="A259" s="97"/>
      <c r="B259" s="100">
        <v>8179</v>
      </c>
      <c r="C259" s="101" t="s">
        <v>100</v>
      </c>
      <c r="D259" s="102" t="str">
        <f t="shared" si="7"/>
        <v>8179 -  - MCC Speciale Fin. a scadenza per liquidità (85 - 120)</v>
      </c>
      <c r="E259" s="103">
        <v>8.2500000000000004E-3</v>
      </c>
      <c r="F259" s="103">
        <v>9.5249999999999987E-3</v>
      </c>
      <c r="G259" s="103">
        <v>1.0425E-2</v>
      </c>
      <c r="H259" s="103">
        <v>1.3949999999999999E-2</v>
      </c>
      <c r="I259" s="67">
        <v>2.205E-2</v>
      </c>
      <c r="J259" s="41"/>
      <c r="K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17"/>
    </row>
    <row r="260" spans="1:45" x14ac:dyDescent="0.2">
      <c r="A260" s="97"/>
      <c r="B260" s="100">
        <v>8180</v>
      </c>
      <c r="C260" s="101" t="s">
        <v>101</v>
      </c>
      <c r="D260" s="102" t="str">
        <f t="shared" si="7"/>
        <v>8180 -  - MCC Speciale Fidejussioni bancarie</v>
      </c>
      <c r="E260" s="103">
        <v>5.7750000000000006E-3</v>
      </c>
      <c r="F260" s="103">
        <v>7.1999999999999998E-3</v>
      </c>
      <c r="G260" s="103">
        <v>8.8500000000000002E-3</v>
      </c>
      <c r="H260" s="103">
        <v>1.2750000000000001E-2</v>
      </c>
      <c r="I260" s="67">
        <v>1.7100000000000001E-2</v>
      </c>
      <c r="J260" s="41"/>
      <c r="K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17"/>
    </row>
    <row r="261" spans="1:45" x14ac:dyDescent="0.2">
      <c r="A261" s="97"/>
      <c r="B261" s="100"/>
      <c r="C261" s="101"/>
      <c r="D261" s="102" t="s">
        <v>145</v>
      </c>
      <c r="E261" s="103">
        <v>1.29E-2</v>
      </c>
      <c r="F261" s="103">
        <v>1.6049999999999998E-2</v>
      </c>
      <c r="G261" s="103">
        <v>1.9650000000000001E-2</v>
      </c>
      <c r="H261" s="103">
        <v>2.8425000000000002E-2</v>
      </c>
      <c r="I261" s="67">
        <v>3.8025000000000003E-2</v>
      </c>
      <c r="J261" s="41"/>
      <c r="K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17"/>
    </row>
    <row r="262" spans="1:45" x14ac:dyDescent="0.2">
      <c r="A262" s="41" t="s">
        <v>65</v>
      </c>
      <c r="B262" s="41">
        <v>8152</v>
      </c>
      <c r="C262" s="41" t="s">
        <v>160</v>
      </c>
      <c r="D262" s="102" t="str">
        <f t="shared" ref="D262:D272" si="8">CONCATENATE(B262," - ",A262," - ",C262)</f>
        <v>8152 - Prodotti "agricoltura e pesca" - Linea BT pesca-agricoltura</v>
      </c>
      <c r="E262" s="103">
        <v>1.55E-2</v>
      </c>
      <c r="F262" s="103">
        <v>1.9300000000000001E-2</v>
      </c>
      <c r="G262" s="103">
        <v>2.3599999999999999E-2</v>
      </c>
      <c r="H262" s="103">
        <v>3.4099999999999998E-2</v>
      </c>
      <c r="I262" s="67">
        <v>4.5600000000000002E-2</v>
      </c>
      <c r="J262" s="41"/>
      <c r="K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17"/>
    </row>
    <row r="263" spans="1:45" x14ac:dyDescent="0.2">
      <c r="A263" s="41" t="s">
        <v>65</v>
      </c>
      <c r="B263" s="41">
        <v>8153</v>
      </c>
      <c r="C263" s="41" t="s">
        <v>168</v>
      </c>
      <c r="D263" s="102" t="str">
        <f t="shared" si="8"/>
        <v>8153 - Prodotti "agricoltura e pesca" - Chirografario pesca-agricoltura (19-36)</v>
      </c>
      <c r="E263" s="103">
        <v>0.01</v>
      </c>
      <c r="F263" s="103">
        <v>1.4E-2</v>
      </c>
      <c r="G263" s="103">
        <v>1.55E-2</v>
      </c>
      <c r="H263" s="103">
        <v>2.1499999999999998E-2</v>
      </c>
      <c r="I263" s="67">
        <v>3.3500000000000002E-2</v>
      </c>
      <c r="J263" s="41"/>
      <c r="K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17"/>
    </row>
    <row r="264" spans="1:45" x14ac:dyDescent="0.2">
      <c r="A264" s="41" t="s">
        <v>65</v>
      </c>
      <c r="B264" s="41">
        <v>8154</v>
      </c>
      <c r="C264" s="41" t="s">
        <v>161</v>
      </c>
      <c r="D264" s="102" t="str">
        <f t="shared" si="8"/>
        <v>8154 - Prodotti "agricoltura e pesca" - Chirografario pesca-agricoltura (37-84)</v>
      </c>
      <c r="E264" s="103">
        <v>7.7999999999999996E-3</v>
      </c>
      <c r="F264" s="103">
        <v>9.4999999999999998E-3</v>
      </c>
      <c r="G264" s="103">
        <v>1.03E-2</v>
      </c>
      <c r="H264" s="103">
        <v>1.41E-2</v>
      </c>
      <c r="I264" s="67">
        <v>2.12E-2</v>
      </c>
      <c r="J264" s="41"/>
      <c r="K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17"/>
    </row>
    <row r="265" spans="1:45" x14ac:dyDescent="0.2">
      <c r="A265" s="41" t="s">
        <v>65</v>
      </c>
      <c r="B265" s="41">
        <v>8155</v>
      </c>
      <c r="C265" s="41" t="s">
        <v>162</v>
      </c>
      <c r="D265" s="102" t="str">
        <f t="shared" si="8"/>
        <v>8155 - Prodotti "agricoltura e pesca" - Chirografario pesca-agricoltura ( 85-120)</v>
      </c>
      <c r="E265" s="103">
        <v>8.5000000000000006E-3</v>
      </c>
      <c r="F265" s="103">
        <v>9.8999999999999991E-3</v>
      </c>
      <c r="G265" s="103">
        <v>1.0699999999999999E-2</v>
      </c>
      <c r="H265" s="103">
        <v>1.43E-2</v>
      </c>
      <c r="I265" s="67">
        <v>2.2700000000000001E-2</v>
      </c>
      <c r="J265" s="41"/>
      <c r="K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17"/>
    </row>
    <row r="266" spans="1:45" x14ac:dyDescent="0.2">
      <c r="A266" s="41" t="s">
        <v>65</v>
      </c>
      <c r="B266" s="41">
        <v>8156</v>
      </c>
      <c r="C266" s="41" t="s">
        <v>163</v>
      </c>
      <c r="D266" s="102" t="str">
        <f t="shared" si="8"/>
        <v>8156 - Prodotti "agricoltura e pesca" - Ipotecario BT pesca-agricoltura</v>
      </c>
      <c r="E266" s="103">
        <v>1.32E-2</v>
      </c>
      <c r="F266" s="103">
        <v>1.6400000000000001E-2</v>
      </c>
      <c r="G266" s="103">
        <v>0.02</v>
      </c>
      <c r="H266" s="103">
        <v>2.9000000000000001E-2</v>
      </c>
      <c r="I266" s="67">
        <v>3.8800000000000001E-2</v>
      </c>
      <c r="J266" s="41"/>
      <c r="K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17"/>
    </row>
    <row r="267" spans="1:45" x14ac:dyDescent="0.2">
      <c r="A267" s="41" t="s">
        <v>65</v>
      </c>
      <c r="B267" s="41">
        <v>8157</v>
      </c>
      <c r="C267" s="41" t="s">
        <v>164</v>
      </c>
      <c r="D267" s="102" t="str">
        <f t="shared" si="8"/>
        <v>8157 - Prodotti "agricoltura e pesca" - Ipotecario pesca-agricoltura (19-36)</v>
      </c>
      <c r="E267" s="103">
        <v>8.5000000000000006E-3</v>
      </c>
      <c r="F267" s="103">
        <v>1.1900000000000001E-2</v>
      </c>
      <c r="G267" s="103">
        <v>1.32E-2</v>
      </c>
      <c r="H267" s="103">
        <v>1.83E-2</v>
      </c>
      <c r="I267" s="67">
        <v>2.8500000000000001E-2</v>
      </c>
      <c r="J267" s="41"/>
      <c r="K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17"/>
    </row>
    <row r="268" spans="1:45" x14ac:dyDescent="0.2">
      <c r="A268" s="41" t="s">
        <v>65</v>
      </c>
      <c r="B268" s="41">
        <v>8158</v>
      </c>
      <c r="C268" s="41" t="s">
        <v>165</v>
      </c>
      <c r="D268" s="102" t="str">
        <f t="shared" si="8"/>
        <v>8158 - Prodotti "agricoltura e pesca" - Ipotecario pesca-agricoltura (37-84)</v>
      </c>
      <c r="E268" s="103">
        <v>6.7000000000000002E-3</v>
      </c>
      <c r="F268" s="103">
        <v>8.0999999999999996E-3</v>
      </c>
      <c r="G268" s="103">
        <v>8.6999999999999994E-3</v>
      </c>
      <c r="H268" s="103">
        <v>1.2E-2</v>
      </c>
      <c r="I268" s="67">
        <v>1.7999999999999999E-2</v>
      </c>
      <c r="J268" s="41"/>
      <c r="K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17"/>
    </row>
    <row r="269" spans="1:45" x14ac:dyDescent="0.2">
      <c r="A269" s="41" t="s">
        <v>65</v>
      </c>
      <c r="B269" s="41">
        <v>8159</v>
      </c>
      <c r="C269" s="41" t="s">
        <v>166</v>
      </c>
      <c r="D269" s="102" t="str">
        <f t="shared" si="8"/>
        <v>8159 - Prodotti "agricoltura e pesca" - Ipotecario pesca-agricoltura ( 85-120)</v>
      </c>
      <c r="E269" s="103">
        <v>7.1999999999999998E-3</v>
      </c>
      <c r="F269" s="103">
        <v>8.3999999999999995E-3</v>
      </c>
      <c r="G269" s="103">
        <v>9.1000000000000004E-3</v>
      </c>
      <c r="H269" s="103">
        <v>1.2200000000000001E-2</v>
      </c>
      <c r="I269" s="67">
        <v>1.9300000000000001E-2</v>
      </c>
      <c r="J269" s="41"/>
      <c r="K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17"/>
    </row>
    <row r="270" spans="1:45" x14ac:dyDescent="0.2">
      <c r="A270" s="41" t="s">
        <v>65</v>
      </c>
      <c r="B270" s="41">
        <v>8160</v>
      </c>
      <c r="C270" s="41" t="s">
        <v>167</v>
      </c>
      <c r="D270" s="102" t="str">
        <f t="shared" si="8"/>
        <v>8160 - Prodotti "agricoltura e pesca" - Fidejussioni bancarie pesca-agricoltura</v>
      </c>
      <c r="E270" s="103">
        <v>6.8999999999999999E-3</v>
      </c>
      <c r="F270" s="103">
        <v>8.6E-3</v>
      </c>
      <c r="G270" s="103">
        <v>1.06E-2</v>
      </c>
      <c r="H270" s="103">
        <v>1.5300000000000001E-2</v>
      </c>
      <c r="I270" s="67">
        <v>2.0500000000000001E-2</v>
      </c>
      <c r="J270" s="41"/>
      <c r="K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17"/>
    </row>
    <row r="271" spans="1:45" x14ac:dyDescent="0.2">
      <c r="A271" s="41" t="s">
        <v>65</v>
      </c>
      <c r="B271" s="41">
        <v>8130</v>
      </c>
      <c r="C271" s="41" t="s">
        <v>66</v>
      </c>
      <c r="D271" s="102" t="str">
        <f t="shared" si="8"/>
        <v>8130 - Prodotti "agricoltura e pesca" - Prestito da conduzione</v>
      </c>
      <c r="E271" s="103">
        <v>1.11E-2</v>
      </c>
      <c r="F271" s="103">
        <v>1.5599999999999999E-2</v>
      </c>
      <c r="G271" s="103">
        <v>1.72E-2</v>
      </c>
      <c r="H271" s="103">
        <v>2.3900000000000001E-2</v>
      </c>
      <c r="I271" s="67">
        <v>3.7199999999999997E-2</v>
      </c>
      <c r="J271" s="41"/>
      <c r="K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17"/>
    </row>
    <row r="272" spans="1:45" x14ac:dyDescent="0.2">
      <c r="A272" s="41" t="s">
        <v>65</v>
      </c>
      <c r="B272" s="41">
        <v>8139</v>
      </c>
      <c r="C272" s="41" t="s">
        <v>67</v>
      </c>
      <c r="D272" s="102" t="str">
        <f t="shared" si="8"/>
        <v xml:space="preserve">8139 - Prodotti "agricoltura e pesca" - Ipotecario prestito da conduzione </v>
      </c>
      <c r="E272" s="103">
        <v>9.4000000000000004E-3</v>
      </c>
      <c r="F272" s="103">
        <v>1.3299999999999999E-2</v>
      </c>
      <c r="G272" s="103">
        <v>1.46E-2</v>
      </c>
      <c r="H272" s="103">
        <v>2.0299999999999999E-2</v>
      </c>
      <c r="I272" s="67">
        <v>3.1600000000000003E-2</v>
      </c>
      <c r="J272" s="41"/>
      <c r="K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17"/>
    </row>
    <row r="273" spans="1:45" x14ac:dyDescent="0.2">
      <c r="A273" s="41"/>
      <c r="B273" s="41"/>
      <c r="C273" s="41"/>
      <c r="D273" s="102"/>
      <c r="E273" s="104"/>
      <c r="F273" s="104"/>
      <c r="G273" s="105"/>
      <c r="H273" s="105"/>
      <c r="I273" s="68"/>
      <c r="J273" s="41"/>
      <c r="K273" s="41"/>
      <c r="M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17"/>
    </row>
    <row r="274" spans="1:45" x14ac:dyDescent="0.2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M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17"/>
    </row>
    <row r="275" spans="1:45" x14ac:dyDescent="0.2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M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17"/>
    </row>
    <row r="276" spans="1:45" x14ac:dyDescent="0.2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M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17"/>
    </row>
    <row r="277" spans="1:45" x14ac:dyDescent="0.2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M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17"/>
    </row>
    <row r="278" spans="1:45" x14ac:dyDescent="0.2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M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17"/>
    </row>
    <row r="279" spans="1:45" x14ac:dyDescent="0.2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M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17"/>
    </row>
    <row r="280" spans="1:45" x14ac:dyDescent="0.2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M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17"/>
    </row>
    <row r="281" spans="1:45" x14ac:dyDescent="0.2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M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17"/>
    </row>
    <row r="282" spans="1:45" x14ac:dyDescent="0.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M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17"/>
    </row>
    <row r="283" spans="1:45" x14ac:dyDescent="0.2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M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17"/>
    </row>
    <row r="284" spans="1:45" x14ac:dyDescent="0.2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M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17"/>
    </row>
    <row r="285" spans="1:45" x14ac:dyDescent="0.2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M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17"/>
    </row>
    <row r="286" spans="1:45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M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17"/>
    </row>
    <row r="287" spans="1:45" x14ac:dyDescent="0.2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M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17"/>
    </row>
    <row r="288" spans="1:45" x14ac:dyDescent="0.2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M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17"/>
    </row>
    <row r="289" spans="1:45" x14ac:dyDescent="0.2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M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17"/>
    </row>
    <row r="290" spans="1:45" x14ac:dyDescent="0.2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M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17"/>
    </row>
    <row r="291" spans="1:45" x14ac:dyDescent="0.2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M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17"/>
    </row>
    <row r="292" spans="1:45" x14ac:dyDescent="0.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M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17"/>
    </row>
    <row r="293" spans="1:45" x14ac:dyDescent="0.2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M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17"/>
    </row>
    <row r="294" spans="1:45" x14ac:dyDescent="0.2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M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17"/>
    </row>
    <row r="295" spans="1:45" x14ac:dyDescent="0.2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M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17"/>
    </row>
    <row r="296" spans="1:45" x14ac:dyDescent="0.2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M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17"/>
    </row>
    <row r="297" spans="1:45" x14ac:dyDescent="0.2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M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17"/>
    </row>
    <row r="298" spans="1:45" x14ac:dyDescent="0.2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M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17"/>
    </row>
    <row r="299" spans="1:45" x14ac:dyDescent="0.2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M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17"/>
    </row>
    <row r="300" spans="1:45" x14ac:dyDescent="0.2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M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17"/>
    </row>
    <row r="301" spans="1:45" x14ac:dyDescent="0.2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M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17"/>
    </row>
    <row r="302" spans="1:45" x14ac:dyDescent="0.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M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17"/>
    </row>
    <row r="303" spans="1:45" x14ac:dyDescent="0.2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M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17"/>
    </row>
    <row r="304" spans="1:45" x14ac:dyDescent="0.2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M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17"/>
    </row>
    <row r="305" spans="1:45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M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17"/>
    </row>
    <row r="306" spans="1:45" x14ac:dyDescent="0.2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M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17"/>
    </row>
    <row r="307" spans="1:45" x14ac:dyDescent="0.2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17"/>
    </row>
    <row r="308" spans="1:45" x14ac:dyDescent="0.2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17"/>
    </row>
    <row r="309" spans="1:45" x14ac:dyDescent="0.2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17"/>
    </row>
    <row r="310" spans="1:45" x14ac:dyDescent="0.2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17"/>
    </row>
    <row r="311" spans="1:45" x14ac:dyDescent="0.2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17"/>
    </row>
    <row r="312" spans="1:45" x14ac:dyDescent="0.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17"/>
    </row>
    <row r="313" spans="1:45" x14ac:dyDescent="0.2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17"/>
    </row>
    <row r="314" spans="1:45" x14ac:dyDescent="0.2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17"/>
    </row>
    <row r="315" spans="1:45" x14ac:dyDescent="0.2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17"/>
    </row>
    <row r="316" spans="1:45" x14ac:dyDescent="0.2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17"/>
    </row>
    <row r="317" spans="1:45" x14ac:dyDescent="0.2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17"/>
    </row>
    <row r="318" spans="1:45" x14ac:dyDescent="0.2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17"/>
    </row>
    <row r="319" spans="1:45" x14ac:dyDescent="0.2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17"/>
    </row>
    <row r="320" spans="1:45" x14ac:dyDescent="0.2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17"/>
    </row>
    <row r="321" spans="1:45" x14ac:dyDescent="0.2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17"/>
    </row>
    <row r="322" spans="1:45" x14ac:dyDescent="0.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17"/>
    </row>
    <row r="323" spans="1:45" x14ac:dyDescent="0.2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17"/>
    </row>
    <row r="324" spans="1:45" x14ac:dyDescent="0.2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17"/>
    </row>
    <row r="325" spans="1:45" x14ac:dyDescent="0.2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17"/>
    </row>
    <row r="326" spans="1:45" x14ac:dyDescent="0.2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17"/>
    </row>
    <row r="327" spans="1:45" x14ac:dyDescent="0.2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17"/>
    </row>
    <row r="328" spans="1:45" x14ac:dyDescent="0.2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17"/>
    </row>
    <row r="329" spans="1:45" x14ac:dyDescent="0.2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17"/>
    </row>
    <row r="330" spans="1:45" x14ac:dyDescent="0.2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17"/>
    </row>
    <row r="331" spans="1:45" x14ac:dyDescent="0.2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17"/>
    </row>
    <row r="332" spans="1:45" x14ac:dyDescent="0.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17"/>
    </row>
    <row r="333" spans="1:45" x14ac:dyDescent="0.2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17"/>
    </row>
    <row r="334" spans="1:45" x14ac:dyDescent="0.2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17"/>
    </row>
    <row r="335" spans="1:45" x14ac:dyDescent="0.2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17"/>
    </row>
    <row r="336" spans="1:45" x14ac:dyDescent="0.2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17"/>
    </row>
    <row r="337" spans="1:45" x14ac:dyDescent="0.2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17"/>
    </row>
    <row r="338" spans="1:45" x14ac:dyDescent="0.2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17"/>
    </row>
    <row r="339" spans="1:45" x14ac:dyDescent="0.2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17"/>
    </row>
    <row r="340" spans="1:45" x14ac:dyDescent="0.2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17"/>
    </row>
    <row r="341" spans="1:45" x14ac:dyDescent="0.2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17"/>
    </row>
    <row r="342" spans="1:45" x14ac:dyDescent="0.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17"/>
    </row>
    <row r="343" spans="1:45" x14ac:dyDescent="0.2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17"/>
    </row>
    <row r="344" spans="1:45" x14ac:dyDescent="0.2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17"/>
    </row>
    <row r="345" spans="1:45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17"/>
    </row>
    <row r="346" spans="1:45" x14ac:dyDescent="0.2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17"/>
    </row>
    <row r="347" spans="1:45" x14ac:dyDescent="0.2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17"/>
    </row>
    <row r="348" spans="1:45" x14ac:dyDescent="0.2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17"/>
    </row>
    <row r="349" spans="1:45" x14ac:dyDescent="0.2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17"/>
    </row>
    <row r="350" spans="1:45" x14ac:dyDescent="0.2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17"/>
    </row>
    <row r="351" spans="1:45" x14ac:dyDescent="0.2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17"/>
    </row>
    <row r="352" spans="1:45" x14ac:dyDescent="0.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17"/>
    </row>
    <row r="353" spans="1:45" x14ac:dyDescent="0.2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17"/>
    </row>
    <row r="354" spans="1:45" x14ac:dyDescent="0.2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17"/>
    </row>
    <row r="355" spans="1:45" x14ac:dyDescent="0.2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17"/>
    </row>
    <row r="356" spans="1:45" x14ac:dyDescent="0.2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17"/>
    </row>
    <row r="357" spans="1:45" x14ac:dyDescent="0.2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17"/>
    </row>
    <row r="358" spans="1:45" x14ac:dyDescent="0.2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17"/>
    </row>
    <row r="359" spans="1:45" x14ac:dyDescent="0.2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17"/>
    </row>
    <row r="360" spans="1:45" x14ac:dyDescent="0.2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17"/>
    </row>
    <row r="361" spans="1:45" x14ac:dyDescent="0.2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17"/>
    </row>
    <row r="362" spans="1:45" x14ac:dyDescent="0.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17"/>
    </row>
    <row r="363" spans="1:45" x14ac:dyDescent="0.2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17"/>
    </row>
    <row r="364" spans="1:45" x14ac:dyDescent="0.2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17"/>
    </row>
    <row r="365" spans="1:45" x14ac:dyDescent="0.2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17"/>
    </row>
    <row r="366" spans="1:45" x14ac:dyDescent="0.2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17"/>
    </row>
    <row r="367" spans="1:45" x14ac:dyDescent="0.2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17"/>
    </row>
    <row r="368" spans="1:45" x14ac:dyDescent="0.2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17"/>
    </row>
    <row r="369" spans="1:45" x14ac:dyDescent="0.2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17"/>
    </row>
    <row r="370" spans="1:45" x14ac:dyDescent="0.2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17"/>
    </row>
    <row r="371" spans="1:45" x14ac:dyDescent="0.2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17"/>
    </row>
    <row r="372" spans="1:45" x14ac:dyDescent="0.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17"/>
    </row>
    <row r="373" spans="1:45" x14ac:dyDescent="0.2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17"/>
    </row>
    <row r="374" spans="1:45" x14ac:dyDescent="0.2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17"/>
    </row>
    <row r="375" spans="1:45" x14ac:dyDescent="0.2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17"/>
    </row>
    <row r="376" spans="1:45" x14ac:dyDescent="0.2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17"/>
    </row>
    <row r="377" spans="1:45" x14ac:dyDescent="0.2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17"/>
    </row>
    <row r="378" spans="1:45" x14ac:dyDescent="0.2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17"/>
    </row>
    <row r="379" spans="1:45" x14ac:dyDescent="0.2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17"/>
    </row>
    <row r="380" spans="1:45" x14ac:dyDescent="0.2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17"/>
    </row>
    <row r="381" spans="1:45" x14ac:dyDescent="0.2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17"/>
    </row>
    <row r="382" spans="1:45" x14ac:dyDescent="0.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17"/>
    </row>
    <row r="383" spans="1:45" x14ac:dyDescent="0.2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17"/>
    </row>
    <row r="384" spans="1:45" x14ac:dyDescent="0.2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17"/>
    </row>
    <row r="385" spans="1:45" x14ac:dyDescent="0.2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17"/>
    </row>
    <row r="386" spans="1:45" x14ac:dyDescent="0.2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17"/>
    </row>
    <row r="387" spans="1:45" x14ac:dyDescent="0.2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17"/>
    </row>
    <row r="388" spans="1:45" x14ac:dyDescent="0.2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17"/>
    </row>
    <row r="389" spans="1:45" x14ac:dyDescent="0.2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17"/>
    </row>
    <row r="390" spans="1:45" x14ac:dyDescent="0.2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17"/>
    </row>
    <row r="391" spans="1:45" x14ac:dyDescent="0.2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17"/>
    </row>
    <row r="392" spans="1:45" x14ac:dyDescent="0.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17"/>
    </row>
    <row r="393" spans="1:45" x14ac:dyDescent="0.2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17"/>
    </row>
    <row r="394" spans="1:45" x14ac:dyDescent="0.2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17"/>
    </row>
    <row r="395" spans="1:45" x14ac:dyDescent="0.2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17"/>
    </row>
    <row r="396" spans="1:45" x14ac:dyDescent="0.2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17"/>
    </row>
    <row r="397" spans="1:45" x14ac:dyDescent="0.2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17"/>
    </row>
    <row r="398" spans="1:45" x14ac:dyDescent="0.2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17"/>
    </row>
    <row r="399" spans="1:45" x14ac:dyDescent="0.2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17"/>
    </row>
    <row r="400" spans="1:45" x14ac:dyDescent="0.2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17"/>
    </row>
    <row r="401" spans="1:45" x14ac:dyDescent="0.2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17"/>
    </row>
    <row r="402" spans="1:45" x14ac:dyDescent="0.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17"/>
    </row>
    <row r="403" spans="1:45" x14ac:dyDescent="0.2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17"/>
    </row>
    <row r="404" spans="1:45" x14ac:dyDescent="0.2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17"/>
    </row>
    <row r="405" spans="1:45" x14ac:dyDescent="0.2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17"/>
    </row>
    <row r="406" spans="1:45" x14ac:dyDescent="0.2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17"/>
    </row>
    <row r="407" spans="1:45" x14ac:dyDescent="0.2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17"/>
    </row>
    <row r="408" spans="1:45" x14ac:dyDescent="0.2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17"/>
    </row>
    <row r="409" spans="1:45" x14ac:dyDescent="0.2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17"/>
    </row>
    <row r="410" spans="1:45" x14ac:dyDescent="0.2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17"/>
    </row>
    <row r="411" spans="1:45" x14ac:dyDescent="0.2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17"/>
    </row>
    <row r="412" spans="1:45" x14ac:dyDescent="0.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17"/>
    </row>
    <row r="413" spans="1:45" x14ac:dyDescent="0.2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17"/>
    </row>
    <row r="414" spans="1:45" x14ac:dyDescent="0.2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17"/>
    </row>
    <row r="415" spans="1:45" x14ac:dyDescent="0.2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17"/>
    </row>
    <row r="416" spans="1:45" x14ac:dyDescent="0.2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17"/>
    </row>
    <row r="417" spans="1:45" x14ac:dyDescent="0.2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17"/>
    </row>
    <row r="418" spans="1:45" x14ac:dyDescent="0.2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17"/>
    </row>
    <row r="419" spans="1:45" x14ac:dyDescent="0.2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17"/>
    </row>
    <row r="420" spans="1:45" x14ac:dyDescent="0.2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17"/>
    </row>
    <row r="421" spans="1:45" x14ac:dyDescent="0.2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17"/>
    </row>
    <row r="422" spans="1:45" x14ac:dyDescent="0.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17"/>
    </row>
    <row r="423" spans="1:45" x14ac:dyDescent="0.2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17"/>
    </row>
    <row r="424" spans="1:45" x14ac:dyDescent="0.2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17"/>
    </row>
    <row r="425" spans="1:45" x14ac:dyDescent="0.2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17"/>
    </row>
    <row r="426" spans="1:45" x14ac:dyDescent="0.2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17"/>
    </row>
    <row r="427" spans="1:45" x14ac:dyDescent="0.2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17"/>
    </row>
    <row r="428" spans="1:45" x14ac:dyDescent="0.2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17"/>
    </row>
    <row r="429" spans="1:45" x14ac:dyDescent="0.2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17"/>
    </row>
    <row r="430" spans="1:45" x14ac:dyDescent="0.2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17"/>
    </row>
    <row r="431" spans="1:45" x14ac:dyDescent="0.2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17"/>
    </row>
    <row r="432" spans="1:45" x14ac:dyDescent="0.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17"/>
    </row>
    <row r="433" spans="1:45" x14ac:dyDescent="0.2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17"/>
    </row>
    <row r="434" spans="1:45" x14ac:dyDescent="0.2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17"/>
    </row>
    <row r="435" spans="1:45" x14ac:dyDescent="0.2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17"/>
    </row>
    <row r="436" spans="1:45" x14ac:dyDescent="0.2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17"/>
    </row>
    <row r="437" spans="1:45" x14ac:dyDescent="0.2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17"/>
    </row>
    <row r="438" spans="1:45" x14ac:dyDescent="0.2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17"/>
    </row>
    <row r="439" spans="1:45" x14ac:dyDescent="0.2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17"/>
    </row>
    <row r="440" spans="1:45" x14ac:dyDescent="0.2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17"/>
    </row>
    <row r="441" spans="1:45" x14ac:dyDescent="0.2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17"/>
    </row>
    <row r="442" spans="1:45" x14ac:dyDescent="0.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17"/>
    </row>
    <row r="443" spans="1:45" x14ac:dyDescent="0.2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17"/>
    </row>
    <row r="444" spans="1:45" x14ac:dyDescent="0.2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17"/>
    </row>
    <row r="445" spans="1:45" x14ac:dyDescent="0.2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17"/>
    </row>
    <row r="446" spans="1:45" x14ac:dyDescent="0.2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17"/>
    </row>
    <row r="447" spans="1:45" x14ac:dyDescent="0.2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17"/>
    </row>
    <row r="448" spans="1:45" x14ac:dyDescent="0.2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17"/>
    </row>
    <row r="449" spans="1:45" x14ac:dyDescent="0.2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17"/>
    </row>
    <row r="450" spans="1:45" x14ac:dyDescent="0.2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S450" s="41"/>
      <c r="T450" s="41"/>
      <c r="U450" s="41"/>
      <c r="V450" s="41"/>
      <c r="W450" s="41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</row>
    <row r="451" spans="1:45" x14ac:dyDescent="0.2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S451" s="41"/>
      <c r="T451" s="41"/>
      <c r="U451" s="41"/>
      <c r="V451" s="41"/>
      <c r="W451" s="41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</row>
    <row r="452" spans="1:45" x14ac:dyDescent="0.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S452" s="41"/>
      <c r="T452" s="41"/>
      <c r="U452" s="41"/>
      <c r="V452" s="41"/>
      <c r="W452" s="41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</row>
    <row r="453" spans="1:45" x14ac:dyDescent="0.2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S453" s="41"/>
      <c r="T453" s="41"/>
      <c r="U453" s="41"/>
      <c r="V453" s="41"/>
      <c r="W453" s="41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</row>
    <row r="454" spans="1:45" x14ac:dyDescent="0.2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S454" s="41"/>
      <c r="T454" s="41"/>
      <c r="U454" s="41"/>
      <c r="V454" s="41"/>
      <c r="W454" s="41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</row>
    <row r="455" spans="1:45" x14ac:dyDescent="0.2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S455" s="41"/>
      <c r="T455" s="41"/>
      <c r="U455" s="41"/>
      <c r="V455" s="41"/>
      <c r="W455" s="41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</row>
    <row r="456" spans="1:45" x14ac:dyDescent="0.2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S456" s="41"/>
      <c r="T456" s="41"/>
      <c r="U456" s="41"/>
      <c r="V456" s="41"/>
      <c r="W456" s="41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</row>
    <row r="457" spans="1:45" x14ac:dyDescent="0.2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S457" s="41"/>
      <c r="T457" s="41"/>
      <c r="U457" s="41"/>
      <c r="V457" s="41"/>
      <c r="W457" s="41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</row>
    <row r="458" spans="1:45" x14ac:dyDescent="0.2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S458" s="41"/>
      <c r="T458" s="41"/>
      <c r="U458" s="41"/>
      <c r="V458" s="41"/>
      <c r="W458" s="41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</row>
    <row r="459" spans="1:45" x14ac:dyDescent="0.2">
      <c r="S459" s="41"/>
      <c r="T459" s="41"/>
      <c r="U459" s="41"/>
      <c r="V459" s="41"/>
      <c r="W459" s="41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</row>
    <row r="460" spans="1:45" x14ac:dyDescent="0.2">
      <c r="S460" s="41"/>
      <c r="T460" s="41"/>
      <c r="U460" s="41"/>
      <c r="V460" s="41"/>
      <c r="W460" s="41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</row>
    <row r="461" spans="1:45" x14ac:dyDescent="0.2">
      <c r="S461" s="41"/>
      <c r="T461" s="41"/>
      <c r="U461" s="41"/>
      <c r="V461" s="41"/>
      <c r="W461" s="41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</row>
    <row r="462" spans="1:45" x14ac:dyDescent="0.2">
      <c r="S462" s="41"/>
      <c r="T462" s="41"/>
      <c r="U462" s="41"/>
      <c r="V462" s="41"/>
      <c r="W462" s="41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</row>
    <row r="463" spans="1:45" x14ac:dyDescent="0.2">
      <c r="S463" s="41"/>
      <c r="T463" s="41"/>
      <c r="U463" s="41"/>
      <c r="V463" s="41"/>
      <c r="W463" s="41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</row>
    <row r="464" spans="1:45" x14ac:dyDescent="0.2">
      <c r="S464" s="41"/>
      <c r="T464" s="41"/>
      <c r="U464" s="41"/>
      <c r="V464" s="41"/>
      <c r="W464" s="41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</row>
    <row r="465" spans="19:45" x14ac:dyDescent="0.2">
      <c r="S465" s="41"/>
      <c r="T465" s="41"/>
      <c r="U465" s="41"/>
      <c r="V465" s="41"/>
      <c r="W465" s="41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</row>
    <row r="466" spans="19:45" x14ac:dyDescent="0.2">
      <c r="S466" s="41"/>
      <c r="T466" s="41"/>
      <c r="U466" s="41"/>
      <c r="V466" s="41"/>
      <c r="W466" s="41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</row>
    <row r="467" spans="19:45" x14ac:dyDescent="0.2">
      <c r="S467" s="41"/>
      <c r="T467" s="41"/>
      <c r="U467" s="41"/>
      <c r="V467" s="41"/>
      <c r="W467" s="41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</row>
    <row r="468" spans="19:45" x14ac:dyDescent="0.2">
      <c r="S468" s="41"/>
      <c r="T468" s="41"/>
      <c r="U468" s="41"/>
      <c r="V468" s="41"/>
      <c r="W468" s="41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</row>
    <row r="469" spans="19:45" x14ac:dyDescent="0.2">
      <c r="S469" s="41"/>
      <c r="T469" s="41"/>
      <c r="U469" s="41"/>
      <c r="V469" s="41"/>
      <c r="W469" s="41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</row>
    <row r="470" spans="19:45" x14ac:dyDescent="0.2">
      <c r="S470" s="41"/>
      <c r="T470" s="41"/>
      <c r="U470" s="41"/>
      <c r="V470" s="41"/>
      <c r="W470" s="41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</row>
    <row r="471" spans="19:45" x14ac:dyDescent="0.2">
      <c r="S471" s="41"/>
      <c r="T471" s="41"/>
      <c r="U471" s="41"/>
      <c r="V471" s="41"/>
      <c r="W471" s="41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</row>
    <row r="472" spans="19:45" x14ac:dyDescent="0.2">
      <c r="S472" s="41"/>
      <c r="T472" s="41"/>
      <c r="U472" s="41"/>
      <c r="V472" s="41"/>
      <c r="W472" s="41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</row>
    <row r="473" spans="19:45" x14ac:dyDescent="0.2">
      <c r="S473" s="41"/>
      <c r="T473" s="41"/>
      <c r="U473" s="41"/>
      <c r="V473" s="41"/>
      <c r="W473" s="41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</row>
    <row r="474" spans="19:45" x14ac:dyDescent="0.2">
      <c r="S474" s="41"/>
      <c r="T474" s="41"/>
      <c r="U474" s="41"/>
      <c r="V474" s="41"/>
      <c r="W474" s="41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</row>
    <row r="475" spans="19:45" x14ac:dyDescent="0.2">
      <c r="S475" s="41"/>
      <c r="T475" s="41"/>
      <c r="U475" s="41"/>
      <c r="V475" s="41"/>
      <c r="W475" s="41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</row>
    <row r="476" spans="19:45" x14ac:dyDescent="0.2">
      <c r="S476" s="41"/>
      <c r="T476" s="41"/>
      <c r="U476" s="41"/>
      <c r="V476" s="41"/>
      <c r="W476" s="41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</row>
    <row r="477" spans="19:45" x14ac:dyDescent="0.2">
      <c r="S477" s="41"/>
      <c r="T477" s="41"/>
      <c r="U477" s="41"/>
      <c r="V477" s="41"/>
      <c r="W477" s="41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</row>
    <row r="478" spans="19:45" x14ac:dyDescent="0.2">
      <c r="S478" s="41"/>
      <c r="T478" s="41"/>
      <c r="U478" s="41"/>
      <c r="V478" s="41"/>
      <c r="W478" s="41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</row>
    <row r="479" spans="19:45" x14ac:dyDescent="0.2">
      <c r="S479" s="41"/>
      <c r="T479" s="41"/>
      <c r="U479" s="41"/>
      <c r="V479" s="41"/>
      <c r="W479" s="41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</row>
    <row r="480" spans="19:45" x14ac:dyDescent="0.2">
      <c r="S480" s="41"/>
      <c r="T480" s="41"/>
      <c r="U480" s="41"/>
      <c r="V480" s="41"/>
      <c r="W480" s="41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</row>
    <row r="481" spans="19:45" x14ac:dyDescent="0.2">
      <c r="S481" s="41"/>
      <c r="T481" s="41"/>
      <c r="U481" s="41"/>
      <c r="V481" s="41"/>
      <c r="W481" s="41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</row>
    <row r="482" spans="19:45" x14ac:dyDescent="0.2">
      <c r="S482" s="41"/>
      <c r="T482" s="41"/>
      <c r="U482" s="41"/>
      <c r="V482" s="41"/>
      <c r="W482" s="41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</row>
    <row r="483" spans="19:45" x14ac:dyDescent="0.2">
      <c r="S483" s="41"/>
      <c r="T483" s="41"/>
      <c r="U483" s="41"/>
      <c r="V483" s="41"/>
      <c r="W483" s="41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</row>
    <row r="484" spans="19:45" x14ac:dyDescent="0.2">
      <c r="S484" s="41"/>
      <c r="T484" s="41"/>
      <c r="U484" s="41"/>
      <c r="V484" s="41"/>
      <c r="W484" s="41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</row>
    <row r="485" spans="19:45" x14ac:dyDescent="0.2">
      <c r="S485" s="41"/>
      <c r="T485" s="41"/>
      <c r="U485" s="41"/>
      <c r="V485" s="41"/>
      <c r="W485" s="41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</row>
    <row r="486" spans="19:45" x14ac:dyDescent="0.2">
      <c r="S486" s="41"/>
      <c r="T486" s="41"/>
      <c r="U486" s="41"/>
      <c r="V486" s="41"/>
      <c r="W486" s="41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</row>
    <row r="487" spans="19:45" x14ac:dyDescent="0.2">
      <c r="S487" s="41"/>
      <c r="T487" s="41"/>
      <c r="U487" s="41"/>
      <c r="V487" s="41"/>
      <c r="W487" s="41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</row>
    <row r="488" spans="19:45" x14ac:dyDescent="0.2">
      <c r="S488" s="41"/>
      <c r="T488" s="41"/>
      <c r="U488" s="41"/>
      <c r="V488" s="41"/>
      <c r="W488" s="41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</row>
    <row r="489" spans="19:45" x14ac:dyDescent="0.2">
      <c r="S489" s="41"/>
      <c r="T489" s="41"/>
      <c r="U489" s="41"/>
      <c r="V489" s="41"/>
      <c r="W489" s="41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</row>
    <row r="490" spans="19:45" x14ac:dyDescent="0.2">
      <c r="S490" s="41"/>
      <c r="T490" s="41"/>
      <c r="U490" s="41"/>
      <c r="V490" s="41"/>
      <c r="W490" s="41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</row>
    <row r="491" spans="19:45" x14ac:dyDescent="0.2">
      <c r="S491" s="41"/>
      <c r="T491" s="41"/>
      <c r="U491" s="41"/>
      <c r="V491" s="41"/>
      <c r="W491" s="41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</row>
    <row r="492" spans="19:45" x14ac:dyDescent="0.2">
      <c r="S492" s="41"/>
      <c r="T492" s="41"/>
      <c r="U492" s="41"/>
      <c r="V492" s="41"/>
      <c r="W492" s="41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</row>
    <row r="493" spans="19:45" x14ac:dyDescent="0.2">
      <c r="S493" s="41"/>
      <c r="T493" s="41"/>
      <c r="U493" s="41"/>
      <c r="V493" s="41"/>
      <c r="W493" s="41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</row>
    <row r="494" spans="19:45" x14ac:dyDescent="0.2">
      <c r="S494" s="41"/>
      <c r="T494" s="41"/>
      <c r="U494" s="41"/>
      <c r="V494" s="41"/>
      <c r="W494" s="41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</row>
    <row r="495" spans="19:45" x14ac:dyDescent="0.2">
      <c r="S495" s="41"/>
      <c r="T495" s="41"/>
      <c r="U495" s="41"/>
      <c r="V495" s="41"/>
      <c r="W495" s="41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</row>
    <row r="496" spans="19:45" x14ac:dyDescent="0.2">
      <c r="S496" s="41"/>
      <c r="T496" s="41"/>
      <c r="U496" s="41"/>
      <c r="V496" s="41"/>
      <c r="W496" s="41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</row>
    <row r="497" spans="19:45" x14ac:dyDescent="0.2">
      <c r="S497" s="41"/>
      <c r="T497" s="41"/>
      <c r="U497" s="41"/>
      <c r="V497" s="41"/>
      <c r="W497" s="41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</row>
    <row r="498" spans="19:45" x14ac:dyDescent="0.2">
      <c r="S498" s="41"/>
      <c r="T498" s="41"/>
      <c r="U498" s="41"/>
      <c r="V498" s="41"/>
      <c r="W498" s="41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</row>
    <row r="499" spans="19:45" x14ac:dyDescent="0.2">
      <c r="S499" s="41"/>
      <c r="T499" s="41"/>
      <c r="U499" s="41"/>
      <c r="V499" s="41"/>
      <c r="W499" s="41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</row>
    <row r="500" spans="19:45" x14ac:dyDescent="0.2">
      <c r="S500" s="41"/>
      <c r="T500" s="41"/>
      <c r="U500" s="41"/>
      <c r="V500" s="41"/>
      <c r="W500" s="41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</row>
    <row r="501" spans="19:45" x14ac:dyDescent="0.2">
      <c r="S501" s="41"/>
      <c r="T501" s="41"/>
      <c r="U501" s="41"/>
      <c r="V501" s="41"/>
      <c r="W501" s="41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</row>
    <row r="502" spans="19:45" x14ac:dyDescent="0.2">
      <c r="S502" s="41"/>
      <c r="T502" s="41"/>
      <c r="U502" s="41"/>
      <c r="V502" s="41"/>
      <c r="W502" s="41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</row>
    <row r="503" spans="19:45" x14ac:dyDescent="0.2">
      <c r="S503" s="41"/>
      <c r="T503" s="41"/>
      <c r="U503" s="41"/>
      <c r="V503" s="41"/>
      <c r="W503" s="41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</row>
    <row r="504" spans="19:45" x14ac:dyDescent="0.2">
      <c r="S504" s="41"/>
      <c r="T504" s="41"/>
      <c r="U504" s="41"/>
      <c r="V504" s="41"/>
      <c r="W504" s="41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</row>
    <row r="505" spans="19:45" x14ac:dyDescent="0.2">
      <c r="S505" s="41"/>
      <c r="T505" s="41"/>
      <c r="U505" s="41"/>
      <c r="V505" s="41"/>
      <c r="W505" s="41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</row>
    <row r="506" spans="19:45" x14ac:dyDescent="0.2">
      <c r="S506" s="41"/>
      <c r="T506" s="41"/>
      <c r="U506" s="41"/>
      <c r="V506" s="41"/>
      <c r="W506" s="41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</row>
    <row r="507" spans="19:45" x14ac:dyDescent="0.2">
      <c r="S507" s="41"/>
      <c r="T507" s="41"/>
      <c r="U507" s="41"/>
      <c r="V507" s="41"/>
      <c r="W507" s="41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</row>
    <row r="508" spans="19:45" x14ac:dyDescent="0.2">
      <c r="S508" s="41"/>
      <c r="T508" s="41"/>
      <c r="U508" s="41"/>
      <c r="V508" s="41"/>
      <c r="W508" s="41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</row>
    <row r="509" spans="19:45" x14ac:dyDescent="0.2">
      <c r="S509" s="41"/>
      <c r="T509" s="41"/>
      <c r="U509" s="41"/>
      <c r="V509" s="41"/>
      <c r="W509" s="41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</row>
    <row r="510" spans="19:45" x14ac:dyDescent="0.2">
      <c r="S510" s="41"/>
      <c r="T510" s="41"/>
      <c r="U510" s="41"/>
      <c r="V510" s="41"/>
      <c r="W510" s="41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</row>
    <row r="511" spans="19:45" x14ac:dyDescent="0.2">
      <c r="S511" s="41"/>
      <c r="T511" s="41"/>
      <c r="U511" s="41"/>
      <c r="V511" s="41"/>
      <c r="W511" s="41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</row>
    <row r="512" spans="19:45" x14ac:dyDescent="0.2">
      <c r="S512" s="41"/>
      <c r="T512" s="41"/>
      <c r="U512" s="41"/>
      <c r="V512" s="41"/>
      <c r="W512" s="41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</row>
    <row r="513" spans="19:45" x14ac:dyDescent="0.2">
      <c r="S513" s="41"/>
      <c r="T513" s="41"/>
      <c r="U513" s="41"/>
      <c r="V513" s="41"/>
      <c r="W513" s="41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</row>
    <row r="514" spans="19:45" x14ac:dyDescent="0.2">
      <c r="S514" s="41"/>
      <c r="T514" s="41"/>
      <c r="U514" s="41"/>
      <c r="V514" s="41"/>
      <c r="W514" s="41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</row>
    <row r="515" spans="19:45" x14ac:dyDescent="0.2">
      <c r="S515" s="41"/>
      <c r="T515" s="41"/>
      <c r="U515" s="41"/>
      <c r="V515" s="41"/>
      <c r="W515" s="41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</row>
    <row r="516" spans="19:45" x14ac:dyDescent="0.2">
      <c r="S516" s="41"/>
      <c r="T516" s="41"/>
      <c r="U516" s="41"/>
      <c r="V516" s="41"/>
      <c r="W516" s="41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</row>
    <row r="517" spans="19:45" x14ac:dyDescent="0.2">
      <c r="S517" s="41"/>
      <c r="T517" s="41"/>
      <c r="U517" s="41"/>
      <c r="V517" s="41"/>
      <c r="W517" s="41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</row>
    <row r="518" spans="19:45" x14ac:dyDescent="0.2">
      <c r="S518" s="41"/>
      <c r="T518" s="41"/>
      <c r="U518" s="41"/>
      <c r="V518" s="41"/>
      <c r="W518" s="41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</row>
    <row r="519" spans="19:45" x14ac:dyDescent="0.2">
      <c r="S519" s="41"/>
      <c r="T519" s="41"/>
      <c r="U519" s="41"/>
      <c r="V519" s="41"/>
      <c r="W519" s="41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</row>
    <row r="520" spans="19:45" x14ac:dyDescent="0.2">
      <c r="S520" s="41"/>
      <c r="T520" s="41"/>
      <c r="U520" s="41"/>
      <c r="V520" s="41"/>
      <c r="W520" s="41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</row>
    <row r="521" spans="19:45" x14ac:dyDescent="0.2">
      <c r="S521" s="41"/>
      <c r="T521" s="41"/>
      <c r="U521" s="41"/>
      <c r="V521" s="41"/>
      <c r="W521" s="41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</row>
    <row r="522" spans="19:45" x14ac:dyDescent="0.2">
      <c r="S522" s="41"/>
      <c r="T522" s="41"/>
      <c r="U522" s="41"/>
      <c r="V522" s="41"/>
      <c r="W522" s="41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</row>
    <row r="523" spans="19:45" x14ac:dyDescent="0.2">
      <c r="S523" s="41"/>
      <c r="T523" s="41"/>
      <c r="U523" s="41"/>
      <c r="V523" s="41"/>
      <c r="W523" s="41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</row>
    <row r="524" spans="19:45" x14ac:dyDescent="0.2">
      <c r="S524" s="41"/>
      <c r="T524" s="41"/>
      <c r="U524" s="41"/>
      <c r="V524" s="41"/>
      <c r="W524" s="41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</row>
    <row r="525" spans="19:45" x14ac:dyDescent="0.2">
      <c r="S525" s="41"/>
      <c r="T525" s="41"/>
      <c r="U525" s="41"/>
      <c r="V525" s="41"/>
      <c r="W525" s="41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</row>
    <row r="526" spans="19:45" x14ac:dyDescent="0.2">
      <c r="S526" s="41"/>
      <c r="T526" s="41"/>
      <c r="U526" s="41"/>
      <c r="V526" s="41"/>
      <c r="W526" s="41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</row>
    <row r="527" spans="19:45" x14ac:dyDescent="0.2">
      <c r="S527" s="41"/>
      <c r="T527" s="41"/>
      <c r="U527" s="41"/>
      <c r="V527" s="41"/>
      <c r="W527" s="41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</row>
    <row r="528" spans="19:45" x14ac:dyDescent="0.2">
      <c r="S528" s="41"/>
      <c r="T528" s="41"/>
      <c r="U528" s="41"/>
      <c r="V528" s="41"/>
      <c r="W528" s="41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</row>
    <row r="529" spans="19:45" x14ac:dyDescent="0.2">
      <c r="S529" s="41"/>
      <c r="T529" s="41"/>
      <c r="U529" s="41"/>
      <c r="V529" s="41"/>
      <c r="W529" s="41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</row>
    <row r="530" spans="19:45" x14ac:dyDescent="0.2">
      <c r="S530" s="41"/>
      <c r="T530" s="41"/>
      <c r="U530" s="41"/>
      <c r="V530" s="41"/>
      <c r="W530" s="41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</row>
    <row r="531" spans="19:45" x14ac:dyDescent="0.2">
      <c r="S531" s="41"/>
      <c r="T531" s="41"/>
      <c r="U531" s="41"/>
      <c r="V531" s="41"/>
      <c r="W531" s="41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</row>
    <row r="532" spans="19:45" x14ac:dyDescent="0.2">
      <c r="S532" s="41"/>
      <c r="T532" s="41"/>
      <c r="U532" s="41"/>
      <c r="V532" s="41"/>
      <c r="W532" s="41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</row>
    <row r="533" spans="19:45" x14ac:dyDescent="0.2">
      <c r="S533" s="41"/>
      <c r="T533" s="41"/>
      <c r="U533" s="41"/>
      <c r="V533" s="41"/>
      <c r="W533" s="41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</row>
    <row r="534" spans="19:45" x14ac:dyDescent="0.2">
      <c r="S534" s="41"/>
      <c r="T534" s="41"/>
      <c r="U534" s="41"/>
      <c r="V534" s="41"/>
      <c r="W534" s="41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</row>
    <row r="535" spans="19:45" x14ac:dyDescent="0.2">
      <c r="S535" s="41"/>
      <c r="T535" s="41"/>
      <c r="U535" s="41"/>
      <c r="V535" s="41"/>
      <c r="W535" s="41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</row>
    <row r="536" spans="19:45" x14ac:dyDescent="0.2">
      <c r="S536" s="41"/>
      <c r="T536" s="41"/>
      <c r="U536" s="41"/>
      <c r="V536" s="41"/>
      <c r="W536" s="41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</row>
    <row r="537" spans="19:45" x14ac:dyDescent="0.2">
      <c r="S537" s="41"/>
      <c r="T537" s="41"/>
      <c r="U537" s="41"/>
      <c r="V537" s="41"/>
      <c r="W537" s="41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</row>
    <row r="538" spans="19:45" x14ac:dyDescent="0.2">
      <c r="S538" s="41"/>
      <c r="T538" s="41"/>
      <c r="U538" s="41"/>
      <c r="V538" s="41"/>
      <c r="W538" s="41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</row>
    <row r="539" spans="19:45" x14ac:dyDescent="0.2">
      <c r="S539" s="41"/>
      <c r="T539" s="41"/>
      <c r="U539" s="41"/>
      <c r="V539" s="41"/>
      <c r="W539" s="41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</row>
    <row r="540" spans="19:45" x14ac:dyDescent="0.2">
      <c r="S540" s="41"/>
      <c r="T540" s="41"/>
      <c r="U540" s="41"/>
      <c r="V540" s="41"/>
      <c r="W540" s="41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</row>
    <row r="541" spans="19:45" x14ac:dyDescent="0.2">
      <c r="S541" s="41"/>
      <c r="T541" s="41"/>
      <c r="U541" s="41"/>
      <c r="V541" s="41"/>
      <c r="W541" s="41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</row>
    <row r="542" spans="19:45" x14ac:dyDescent="0.2">
      <c r="S542" s="41"/>
      <c r="T542" s="41"/>
      <c r="U542" s="41"/>
      <c r="V542" s="41"/>
      <c r="W542" s="41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</row>
    <row r="543" spans="19:45" x14ac:dyDescent="0.2">
      <c r="S543" s="41"/>
      <c r="T543" s="41"/>
      <c r="U543" s="41"/>
      <c r="V543" s="41"/>
      <c r="W543" s="41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</row>
    <row r="544" spans="19:45" x14ac:dyDescent="0.2">
      <c r="S544" s="41"/>
      <c r="T544" s="41"/>
      <c r="U544" s="41"/>
      <c r="V544" s="41"/>
      <c r="W544" s="41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</row>
    <row r="545" spans="19:45" x14ac:dyDescent="0.2">
      <c r="S545" s="41"/>
      <c r="T545" s="41"/>
      <c r="U545" s="41"/>
      <c r="V545" s="41"/>
      <c r="W545" s="41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</row>
    <row r="546" spans="19:45" x14ac:dyDescent="0.2">
      <c r="S546" s="41"/>
      <c r="T546" s="41"/>
      <c r="U546" s="41"/>
      <c r="V546" s="41"/>
      <c r="W546" s="41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</row>
    <row r="547" spans="19:45" x14ac:dyDescent="0.2">
      <c r="S547" s="41"/>
      <c r="T547" s="41"/>
      <c r="U547" s="41"/>
      <c r="V547" s="41"/>
      <c r="W547" s="41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</row>
    <row r="548" spans="19:45" x14ac:dyDescent="0.2">
      <c r="S548" s="41"/>
      <c r="T548" s="41"/>
      <c r="U548" s="41"/>
      <c r="V548" s="41"/>
      <c r="W548" s="41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</row>
    <row r="549" spans="19:45" x14ac:dyDescent="0.2">
      <c r="S549" s="41"/>
      <c r="T549" s="41"/>
      <c r="U549" s="41"/>
      <c r="V549" s="41"/>
      <c r="W549" s="41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</row>
    <row r="550" spans="19:45" x14ac:dyDescent="0.2">
      <c r="S550" s="41"/>
      <c r="T550" s="41"/>
      <c r="U550" s="41"/>
      <c r="V550" s="41"/>
      <c r="W550" s="41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</row>
    <row r="551" spans="19:45" x14ac:dyDescent="0.2">
      <c r="S551" s="41"/>
      <c r="T551" s="41"/>
      <c r="U551" s="41"/>
      <c r="V551" s="41"/>
      <c r="W551" s="41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</row>
    <row r="552" spans="19:45" x14ac:dyDescent="0.2">
      <c r="S552" s="41"/>
      <c r="T552" s="41"/>
      <c r="U552" s="41"/>
      <c r="V552" s="41"/>
      <c r="W552" s="41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</row>
    <row r="553" spans="19:45" x14ac:dyDescent="0.2">
      <c r="S553" s="41"/>
      <c r="T553" s="41"/>
      <c r="U553" s="41"/>
      <c r="V553" s="41"/>
      <c r="W553" s="41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</row>
    <row r="554" spans="19:45" x14ac:dyDescent="0.2">
      <c r="S554" s="41"/>
      <c r="T554" s="41"/>
      <c r="U554" s="41"/>
      <c r="V554" s="41"/>
      <c r="W554" s="41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</row>
    <row r="555" spans="19:45" x14ac:dyDescent="0.2">
      <c r="S555" s="41"/>
      <c r="T555" s="41"/>
      <c r="U555" s="41"/>
      <c r="V555" s="41"/>
      <c r="W555" s="41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</row>
    <row r="556" spans="19:45" x14ac:dyDescent="0.2">
      <c r="S556" s="41"/>
      <c r="T556" s="41"/>
      <c r="U556" s="41"/>
      <c r="V556" s="41"/>
      <c r="W556" s="41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</row>
    <row r="557" spans="19:45" x14ac:dyDescent="0.2">
      <c r="S557" s="41"/>
      <c r="T557" s="41"/>
      <c r="U557" s="41"/>
      <c r="V557" s="41"/>
      <c r="W557" s="41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</row>
    <row r="558" spans="19:45" x14ac:dyDescent="0.2">
      <c r="S558" s="41"/>
      <c r="T558" s="41"/>
      <c r="U558" s="41"/>
      <c r="V558" s="41"/>
      <c r="W558" s="41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</row>
    <row r="559" spans="19:45" x14ac:dyDescent="0.2">
      <c r="S559" s="41"/>
      <c r="T559" s="41"/>
      <c r="U559" s="41"/>
      <c r="V559" s="41"/>
      <c r="W559" s="41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</row>
    <row r="560" spans="19:45" x14ac:dyDescent="0.2">
      <c r="S560" s="41"/>
      <c r="T560" s="41"/>
      <c r="U560" s="41"/>
      <c r="V560" s="41"/>
      <c r="W560" s="41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</row>
    <row r="561" spans="19:45" x14ac:dyDescent="0.2">
      <c r="S561" s="41"/>
      <c r="T561" s="41"/>
      <c r="U561" s="41"/>
      <c r="V561" s="41"/>
      <c r="W561" s="41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</row>
    <row r="562" spans="19:45" x14ac:dyDescent="0.2">
      <c r="S562" s="41"/>
      <c r="T562" s="41"/>
      <c r="U562" s="41"/>
      <c r="V562" s="41"/>
      <c r="W562" s="41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</row>
    <row r="563" spans="19:45" x14ac:dyDescent="0.2">
      <c r="S563" s="41"/>
      <c r="T563" s="41"/>
      <c r="U563" s="41"/>
      <c r="V563" s="41"/>
      <c r="W563" s="41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</row>
    <row r="564" spans="19:45" x14ac:dyDescent="0.2">
      <c r="S564" s="41"/>
      <c r="T564" s="41"/>
      <c r="U564" s="41"/>
      <c r="V564" s="41"/>
      <c r="W564" s="41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</row>
    <row r="565" spans="19:45" x14ac:dyDescent="0.2">
      <c r="S565" s="41"/>
      <c r="T565" s="41"/>
      <c r="U565" s="41"/>
      <c r="V565" s="41"/>
      <c r="W565" s="41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</row>
    <row r="566" spans="19:45" x14ac:dyDescent="0.2">
      <c r="S566" s="41"/>
      <c r="T566" s="41"/>
      <c r="U566" s="41"/>
      <c r="V566" s="41"/>
      <c r="W566" s="41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</row>
    <row r="567" spans="19:45" x14ac:dyDescent="0.2">
      <c r="S567" s="41"/>
      <c r="T567" s="41"/>
      <c r="U567" s="41"/>
      <c r="V567" s="41"/>
      <c r="W567" s="41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</row>
    <row r="568" spans="19:45" x14ac:dyDescent="0.2">
      <c r="S568" s="41"/>
      <c r="T568" s="41"/>
      <c r="U568" s="41"/>
      <c r="V568" s="41"/>
      <c r="W568" s="41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</row>
    <row r="569" spans="19:45" x14ac:dyDescent="0.2">
      <c r="S569" s="41"/>
      <c r="T569" s="41"/>
      <c r="U569" s="41"/>
      <c r="V569" s="41"/>
      <c r="W569" s="41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</row>
    <row r="570" spans="19:45" x14ac:dyDescent="0.2">
      <c r="S570" s="41"/>
      <c r="T570" s="41"/>
      <c r="U570" s="41"/>
      <c r="V570" s="41"/>
      <c r="W570" s="41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</row>
    <row r="571" spans="19:45" x14ac:dyDescent="0.2">
      <c r="S571" s="41"/>
      <c r="T571" s="41"/>
      <c r="U571" s="41"/>
      <c r="V571" s="41"/>
      <c r="W571" s="41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</row>
    <row r="572" spans="19:45" x14ac:dyDescent="0.2">
      <c r="S572" s="41"/>
      <c r="T572" s="41"/>
      <c r="U572" s="41"/>
      <c r="V572" s="41"/>
      <c r="W572" s="41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</row>
    <row r="573" spans="19:45" x14ac:dyDescent="0.2">
      <c r="S573" s="41"/>
      <c r="T573" s="41"/>
      <c r="U573" s="41"/>
      <c r="V573" s="41"/>
      <c r="W573" s="41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</row>
    <row r="574" spans="19:45" x14ac:dyDescent="0.2">
      <c r="S574" s="41"/>
      <c r="T574" s="41"/>
      <c r="U574" s="41"/>
      <c r="V574" s="41"/>
      <c r="W574" s="41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</row>
    <row r="575" spans="19:45" x14ac:dyDescent="0.2">
      <c r="S575" s="41"/>
      <c r="T575" s="41"/>
      <c r="U575" s="41"/>
      <c r="V575" s="41"/>
      <c r="W575" s="41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</row>
    <row r="576" spans="19:45" x14ac:dyDescent="0.2">
      <c r="S576" s="41"/>
      <c r="T576" s="41"/>
      <c r="U576" s="41"/>
      <c r="V576" s="41"/>
      <c r="W576" s="41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</row>
    <row r="577" spans="19:45" x14ac:dyDescent="0.2">
      <c r="S577" s="41"/>
      <c r="T577" s="41"/>
      <c r="U577" s="41"/>
      <c r="V577" s="41"/>
      <c r="W577" s="41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</row>
    <row r="578" spans="19:45" x14ac:dyDescent="0.2">
      <c r="S578" s="41"/>
      <c r="T578" s="41"/>
      <c r="U578" s="41"/>
      <c r="V578" s="41"/>
      <c r="W578" s="41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</row>
    <row r="579" spans="19:45" x14ac:dyDescent="0.2">
      <c r="S579" s="41"/>
      <c r="T579" s="41"/>
      <c r="U579" s="41"/>
      <c r="V579" s="41"/>
      <c r="W579" s="41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</row>
    <row r="580" spans="19:45" x14ac:dyDescent="0.2">
      <c r="S580" s="41"/>
      <c r="T580" s="41"/>
      <c r="U580" s="41"/>
      <c r="V580" s="41"/>
      <c r="W580" s="41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</row>
    <row r="581" spans="19:45" x14ac:dyDescent="0.2">
      <c r="S581" s="41"/>
      <c r="T581" s="41"/>
      <c r="U581" s="41"/>
      <c r="V581" s="41"/>
      <c r="W581" s="41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</row>
    <row r="582" spans="19:45" x14ac:dyDescent="0.2">
      <c r="S582" s="41"/>
      <c r="T582" s="41"/>
      <c r="U582" s="41"/>
      <c r="V582" s="41"/>
      <c r="W582" s="41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</row>
    <row r="583" spans="19:45" x14ac:dyDescent="0.2">
      <c r="S583" s="41"/>
      <c r="T583" s="41"/>
      <c r="U583" s="41"/>
      <c r="V583" s="41"/>
      <c r="W583" s="41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</row>
    <row r="584" spans="19:45" x14ac:dyDescent="0.2">
      <c r="S584" s="41"/>
      <c r="T584" s="41"/>
      <c r="U584" s="41"/>
      <c r="V584" s="41"/>
      <c r="W584" s="41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</row>
    <row r="585" spans="19:45" x14ac:dyDescent="0.2">
      <c r="S585" s="41"/>
      <c r="T585" s="41"/>
      <c r="U585" s="41"/>
      <c r="V585" s="41"/>
      <c r="W585" s="41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</row>
    <row r="586" spans="19:45" x14ac:dyDescent="0.2">
      <c r="S586" s="41"/>
      <c r="T586" s="41"/>
      <c r="U586" s="41"/>
      <c r="V586" s="41"/>
      <c r="W586" s="41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</row>
    <row r="587" spans="19:45" x14ac:dyDescent="0.2">
      <c r="S587" s="41"/>
      <c r="T587" s="41"/>
      <c r="U587" s="41"/>
      <c r="V587" s="41"/>
      <c r="W587" s="41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</row>
    <row r="588" spans="19:45" x14ac:dyDescent="0.2">
      <c r="S588" s="41"/>
      <c r="T588" s="41"/>
      <c r="U588" s="41"/>
      <c r="V588" s="41"/>
      <c r="W588" s="41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</row>
    <row r="589" spans="19:45" x14ac:dyDescent="0.2">
      <c r="S589" s="41"/>
      <c r="T589" s="41"/>
      <c r="U589" s="41"/>
      <c r="V589" s="41"/>
      <c r="W589" s="41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</row>
    <row r="590" spans="19:45" x14ac:dyDescent="0.2">
      <c r="S590" s="41"/>
      <c r="T590" s="41"/>
      <c r="U590" s="41"/>
      <c r="V590" s="41"/>
      <c r="W590" s="41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</row>
    <row r="591" spans="19:45" x14ac:dyDescent="0.2">
      <c r="S591" s="41"/>
      <c r="T591" s="41"/>
      <c r="U591" s="41"/>
      <c r="V591" s="41"/>
      <c r="W591" s="41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</row>
    <row r="592" spans="19:45" x14ac:dyDescent="0.2">
      <c r="S592" s="41"/>
      <c r="T592" s="41"/>
      <c r="U592" s="41"/>
      <c r="V592" s="41"/>
      <c r="W592" s="41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</row>
    <row r="593" spans="19:45" x14ac:dyDescent="0.2">
      <c r="S593" s="41"/>
      <c r="T593" s="41"/>
      <c r="U593" s="41"/>
      <c r="V593" s="41"/>
      <c r="W593" s="41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</row>
    <row r="594" spans="19:45" x14ac:dyDescent="0.2">
      <c r="S594" s="41"/>
      <c r="T594" s="41"/>
      <c r="U594" s="41"/>
      <c r="V594" s="41"/>
      <c r="W594" s="41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</row>
    <row r="595" spans="19:45" x14ac:dyDescent="0.2">
      <c r="S595" s="41"/>
      <c r="T595" s="41"/>
      <c r="U595" s="41"/>
      <c r="V595" s="41"/>
      <c r="W595" s="41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</row>
    <row r="596" spans="19:45" x14ac:dyDescent="0.2">
      <c r="S596" s="41"/>
      <c r="T596" s="41"/>
      <c r="U596" s="41"/>
      <c r="V596" s="41"/>
      <c r="W596" s="41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</row>
    <row r="597" spans="19:45" x14ac:dyDescent="0.2">
      <c r="S597" s="41"/>
      <c r="T597" s="41"/>
      <c r="U597" s="41"/>
      <c r="V597" s="41"/>
      <c r="W597" s="41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</row>
    <row r="598" spans="19:45" x14ac:dyDescent="0.2">
      <c r="S598" s="41"/>
      <c r="T598" s="41"/>
      <c r="U598" s="41"/>
      <c r="V598" s="41"/>
      <c r="W598" s="41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</row>
    <row r="599" spans="19:45" x14ac:dyDescent="0.2">
      <c r="S599" s="41"/>
      <c r="T599" s="41"/>
      <c r="U599" s="41"/>
      <c r="V599" s="41"/>
      <c r="W599" s="41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</row>
    <row r="600" spans="19:45" x14ac:dyDescent="0.2">
      <c r="S600" s="41"/>
      <c r="T600" s="41"/>
      <c r="U600" s="41"/>
      <c r="V600" s="41"/>
      <c r="W600" s="41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</row>
    <row r="601" spans="19:45" x14ac:dyDescent="0.2">
      <c r="S601" s="41"/>
      <c r="T601" s="41"/>
      <c r="U601" s="41"/>
      <c r="V601" s="41"/>
      <c r="W601" s="41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</row>
    <row r="602" spans="19:45" x14ac:dyDescent="0.2">
      <c r="S602" s="41"/>
      <c r="T602" s="41"/>
      <c r="U602" s="41"/>
      <c r="V602" s="41"/>
      <c r="W602" s="41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</row>
    <row r="603" spans="19:45" x14ac:dyDescent="0.2">
      <c r="S603" s="41"/>
      <c r="T603" s="41"/>
      <c r="U603" s="41"/>
      <c r="V603" s="41"/>
      <c r="W603" s="41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</row>
    <row r="604" spans="19:45" x14ac:dyDescent="0.2">
      <c r="S604" s="41"/>
      <c r="T604" s="41"/>
      <c r="U604" s="41"/>
      <c r="V604" s="41"/>
      <c r="W604" s="41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</row>
    <row r="605" spans="19:45" x14ac:dyDescent="0.2">
      <c r="S605" s="41"/>
      <c r="T605" s="41"/>
      <c r="U605" s="41"/>
      <c r="V605" s="41"/>
      <c r="W605" s="41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</row>
    <row r="606" spans="19:45" x14ac:dyDescent="0.2">
      <c r="S606" s="41"/>
      <c r="T606" s="41"/>
      <c r="U606" s="41"/>
      <c r="V606" s="41"/>
      <c r="W606" s="41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</row>
    <row r="607" spans="19:45" x14ac:dyDescent="0.2">
      <c r="S607" s="41"/>
      <c r="T607" s="41"/>
      <c r="U607" s="41"/>
      <c r="V607" s="41"/>
      <c r="W607" s="41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</row>
    <row r="608" spans="19:45" x14ac:dyDescent="0.2">
      <c r="S608" s="41"/>
      <c r="T608" s="41"/>
      <c r="U608" s="41"/>
      <c r="V608" s="41"/>
      <c r="W608" s="41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</row>
    <row r="609" spans="19:45" x14ac:dyDescent="0.2">
      <c r="S609" s="41"/>
      <c r="T609" s="41"/>
      <c r="U609" s="41"/>
      <c r="V609" s="41"/>
      <c r="W609" s="41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</row>
    <row r="610" spans="19:45" x14ac:dyDescent="0.2">
      <c r="S610" s="41"/>
      <c r="T610" s="41"/>
      <c r="U610" s="41"/>
      <c r="V610" s="41"/>
      <c r="W610" s="41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</row>
    <row r="611" spans="19:45" x14ac:dyDescent="0.2">
      <c r="S611" s="41"/>
      <c r="T611" s="41"/>
      <c r="U611" s="41"/>
      <c r="V611" s="41"/>
      <c r="W611" s="41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</row>
    <row r="612" spans="19:45" x14ac:dyDescent="0.2">
      <c r="S612" s="41"/>
      <c r="T612" s="41"/>
      <c r="U612" s="41"/>
      <c r="V612" s="41"/>
      <c r="W612" s="41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</row>
    <row r="613" spans="19:45" x14ac:dyDescent="0.2">
      <c r="S613" s="41"/>
      <c r="T613" s="41"/>
      <c r="U613" s="41"/>
      <c r="V613" s="41"/>
      <c r="W613" s="41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</row>
    <row r="614" spans="19:45" x14ac:dyDescent="0.2">
      <c r="S614" s="41"/>
      <c r="T614" s="41"/>
      <c r="U614" s="41"/>
      <c r="V614" s="41"/>
      <c r="W614" s="41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</row>
    <row r="615" spans="19:45" x14ac:dyDescent="0.2">
      <c r="S615" s="41"/>
      <c r="T615" s="41"/>
      <c r="U615" s="41"/>
      <c r="V615" s="41"/>
      <c r="W615" s="41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</row>
    <row r="616" spans="19:45" x14ac:dyDescent="0.2">
      <c r="S616" s="41"/>
      <c r="T616" s="41"/>
      <c r="U616" s="41"/>
      <c r="V616" s="41"/>
      <c r="W616" s="41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</row>
    <row r="617" spans="19:45" x14ac:dyDescent="0.2">
      <c r="S617" s="41"/>
      <c r="T617" s="41"/>
      <c r="U617" s="41"/>
      <c r="V617" s="41"/>
      <c r="W617" s="41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</row>
    <row r="618" spans="19:45" x14ac:dyDescent="0.2">
      <c r="S618" s="41"/>
      <c r="T618" s="41"/>
      <c r="U618" s="41"/>
      <c r="V618" s="41"/>
      <c r="W618" s="41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</row>
    <row r="619" spans="19:45" x14ac:dyDescent="0.2">
      <c r="S619" s="41"/>
      <c r="T619" s="41"/>
      <c r="U619" s="41"/>
      <c r="V619" s="41"/>
      <c r="W619" s="41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</row>
    <row r="620" spans="19:45" x14ac:dyDescent="0.2">
      <c r="S620" s="41"/>
      <c r="T620" s="41"/>
      <c r="U620" s="41"/>
      <c r="V620" s="41"/>
      <c r="W620" s="41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</row>
    <row r="621" spans="19:45" x14ac:dyDescent="0.2">
      <c r="S621" s="41"/>
      <c r="T621" s="41"/>
      <c r="U621" s="41"/>
      <c r="V621" s="41"/>
      <c r="W621" s="41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</row>
    <row r="622" spans="19:45" x14ac:dyDescent="0.2">
      <c r="S622" s="41"/>
      <c r="T622" s="41"/>
      <c r="U622" s="41"/>
      <c r="V622" s="41"/>
      <c r="W622" s="41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</row>
    <row r="623" spans="19:45" x14ac:dyDescent="0.2">
      <c r="S623" s="41"/>
      <c r="T623" s="41"/>
      <c r="U623" s="41"/>
      <c r="V623" s="41"/>
      <c r="W623" s="41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</row>
    <row r="624" spans="19:45" x14ac:dyDescent="0.2">
      <c r="S624" s="41"/>
      <c r="T624" s="41"/>
      <c r="U624" s="41"/>
      <c r="V624" s="41"/>
      <c r="W624" s="41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</row>
    <row r="625" spans="19:45" x14ac:dyDescent="0.2">
      <c r="S625" s="41"/>
      <c r="T625" s="41"/>
      <c r="U625" s="41"/>
      <c r="V625" s="41"/>
      <c r="W625" s="41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</row>
    <row r="626" spans="19:45" x14ac:dyDescent="0.2">
      <c r="S626" s="41"/>
      <c r="T626" s="41"/>
      <c r="U626" s="41"/>
      <c r="V626" s="41"/>
      <c r="W626" s="41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</row>
    <row r="627" spans="19:45" x14ac:dyDescent="0.2">
      <c r="S627" s="41"/>
      <c r="T627" s="41"/>
      <c r="U627" s="41"/>
      <c r="V627" s="41"/>
      <c r="W627" s="41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</row>
    <row r="628" spans="19:45" x14ac:dyDescent="0.2">
      <c r="S628" s="41"/>
      <c r="T628" s="41"/>
      <c r="U628" s="41"/>
      <c r="V628" s="41"/>
      <c r="W628" s="41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</row>
    <row r="629" spans="19:45" x14ac:dyDescent="0.2">
      <c r="S629" s="41"/>
      <c r="T629" s="41"/>
      <c r="U629" s="41"/>
      <c r="V629" s="41"/>
      <c r="W629" s="41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</row>
    <row r="630" spans="19:45" x14ac:dyDescent="0.2">
      <c r="S630" s="41"/>
      <c r="T630" s="41"/>
      <c r="U630" s="41"/>
      <c r="V630" s="41"/>
      <c r="W630" s="41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</row>
    <row r="631" spans="19:45" x14ac:dyDescent="0.2">
      <c r="S631" s="41"/>
      <c r="T631" s="41"/>
      <c r="U631" s="41"/>
      <c r="V631" s="41"/>
      <c r="W631" s="41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</row>
    <row r="632" spans="19:45" x14ac:dyDescent="0.2">
      <c r="S632" s="41"/>
      <c r="T632" s="41"/>
      <c r="U632" s="41"/>
      <c r="V632" s="41"/>
      <c r="W632" s="41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</row>
    <row r="633" spans="19:45" x14ac:dyDescent="0.2">
      <c r="S633" s="41"/>
      <c r="T633" s="41"/>
      <c r="U633" s="41"/>
      <c r="V633" s="41"/>
      <c r="W633" s="41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</row>
    <row r="634" spans="19:45" x14ac:dyDescent="0.2">
      <c r="S634" s="41"/>
      <c r="T634" s="41"/>
      <c r="U634" s="41"/>
      <c r="V634" s="41"/>
      <c r="W634" s="41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</row>
    <row r="635" spans="19:45" x14ac:dyDescent="0.2">
      <c r="S635" s="41"/>
      <c r="T635" s="41"/>
      <c r="U635" s="41"/>
      <c r="V635" s="41"/>
      <c r="W635" s="41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</row>
    <row r="636" spans="19:45" x14ac:dyDescent="0.2">
      <c r="S636" s="41"/>
      <c r="T636" s="41"/>
      <c r="U636" s="41"/>
      <c r="V636" s="41"/>
      <c r="W636" s="41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</row>
    <row r="637" spans="19:45" x14ac:dyDescent="0.2">
      <c r="S637" s="41"/>
      <c r="T637" s="41"/>
      <c r="U637" s="41"/>
      <c r="V637" s="41"/>
      <c r="W637" s="41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</row>
    <row r="638" spans="19:45" x14ac:dyDescent="0.2">
      <c r="S638" s="41"/>
      <c r="T638" s="41"/>
      <c r="U638" s="41"/>
      <c r="V638" s="41"/>
      <c r="W638" s="41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</row>
    <row r="639" spans="19:45" x14ac:dyDescent="0.2">
      <c r="S639" s="41"/>
      <c r="T639" s="41"/>
      <c r="U639" s="41"/>
      <c r="V639" s="41"/>
      <c r="W639" s="41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</row>
    <row r="640" spans="19:45" x14ac:dyDescent="0.2">
      <c r="S640" s="41"/>
      <c r="T640" s="41"/>
      <c r="U640" s="41"/>
      <c r="V640" s="41"/>
      <c r="W640" s="41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</row>
    <row r="641" spans="19:45" x14ac:dyDescent="0.2">
      <c r="S641" s="41"/>
      <c r="T641" s="41"/>
      <c r="U641" s="41"/>
      <c r="V641" s="41"/>
      <c r="W641" s="41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</row>
    <row r="642" spans="19:45" x14ac:dyDescent="0.2">
      <c r="S642" s="41"/>
      <c r="T642" s="41"/>
      <c r="U642" s="41"/>
      <c r="V642" s="41"/>
      <c r="W642" s="41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</row>
    <row r="643" spans="19:45" x14ac:dyDescent="0.2">
      <c r="S643" s="41"/>
      <c r="T643" s="41"/>
      <c r="U643" s="41"/>
      <c r="V643" s="41"/>
      <c r="W643" s="41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</row>
    <row r="644" spans="19:45" x14ac:dyDescent="0.2">
      <c r="S644" s="41"/>
      <c r="T644" s="41"/>
      <c r="U644" s="41"/>
      <c r="V644" s="41"/>
      <c r="W644" s="41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</row>
    <row r="645" spans="19:45" x14ac:dyDescent="0.2">
      <c r="S645" s="41"/>
      <c r="T645" s="41"/>
      <c r="U645" s="41"/>
      <c r="V645" s="41"/>
      <c r="W645" s="41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</row>
    <row r="646" spans="19:45" x14ac:dyDescent="0.2">
      <c r="S646" s="41"/>
      <c r="T646" s="41"/>
      <c r="U646" s="41"/>
      <c r="V646" s="41"/>
      <c r="W646" s="41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</row>
    <row r="647" spans="19:45" x14ac:dyDescent="0.2">
      <c r="S647" s="41"/>
      <c r="T647" s="41"/>
      <c r="U647" s="41"/>
      <c r="V647" s="41"/>
      <c r="W647" s="41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</row>
    <row r="648" spans="19:45" x14ac:dyDescent="0.2">
      <c r="S648" s="41"/>
      <c r="T648" s="41"/>
      <c r="U648" s="41"/>
      <c r="V648" s="41"/>
      <c r="W648" s="41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</row>
    <row r="649" spans="19:45" x14ac:dyDescent="0.2">
      <c r="S649" s="41"/>
      <c r="T649" s="41"/>
      <c r="U649" s="41"/>
      <c r="V649" s="41"/>
      <c r="W649" s="41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</row>
    <row r="650" spans="19:45" x14ac:dyDescent="0.2">
      <c r="S650" s="41"/>
      <c r="T650" s="41"/>
      <c r="U650" s="41"/>
      <c r="V650" s="41"/>
      <c r="W650" s="41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</row>
    <row r="651" spans="19:45" x14ac:dyDescent="0.2">
      <c r="S651" s="41"/>
      <c r="T651" s="41"/>
      <c r="U651" s="41"/>
      <c r="V651" s="41"/>
      <c r="W651" s="41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</row>
    <row r="652" spans="19:45" x14ac:dyDescent="0.2">
      <c r="S652" s="41"/>
      <c r="T652" s="41"/>
      <c r="U652" s="41"/>
      <c r="V652" s="41"/>
      <c r="W652" s="41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</row>
    <row r="653" spans="19:45" x14ac:dyDescent="0.2">
      <c r="S653" s="41"/>
      <c r="T653" s="41"/>
      <c r="U653" s="41"/>
      <c r="V653" s="41"/>
      <c r="W653" s="41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</row>
    <row r="654" spans="19:45" x14ac:dyDescent="0.2">
      <c r="S654" s="41"/>
      <c r="T654" s="41"/>
      <c r="U654" s="41"/>
      <c r="V654" s="41"/>
      <c r="W654" s="41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</row>
    <row r="655" spans="19:45" x14ac:dyDescent="0.2">
      <c r="S655" s="41"/>
      <c r="T655" s="41"/>
      <c r="U655" s="41"/>
      <c r="V655" s="41"/>
      <c r="W655" s="41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</row>
    <row r="656" spans="19:45" x14ac:dyDescent="0.2">
      <c r="S656" s="41"/>
      <c r="T656" s="41"/>
      <c r="U656" s="41"/>
      <c r="V656" s="41"/>
      <c r="W656" s="41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</row>
    <row r="657" spans="19:45" x14ac:dyDescent="0.2"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</row>
    <row r="658" spans="19:45" x14ac:dyDescent="0.2"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</row>
    <row r="659" spans="19:45" x14ac:dyDescent="0.2"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</row>
    <row r="660" spans="19:45" x14ac:dyDescent="0.2"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</row>
    <row r="661" spans="19:45" x14ac:dyDescent="0.2"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</row>
    <row r="662" spans="19:45" x14ac:dyDescent="0.2"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</row>
    <row r="663" spans="19:45" x14ac:dyDescent="0.2"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</row>
    <row r="664" spans="19:45" x14ac:dyDescent="0.2"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</row>
  </sheetData>
  <sheetProtection algorithmName="SHA-512" hashValue="6m/9UIXb4YYSVNN//Cvf5SWFvli5perQphxfeot+IPJRwFlk5rBuOn3LlRborjegRd0dVZJ12VBjR6gJ/fJK7A==" saltValue="JtUz6hdISRh/dINsziRg3g==" spinCount="100000" sheet="1" selectLockedCells="1"/>
  <dataConsolidate>
    <dataRefs count="2">
      <dataRef ref="D182:I254" sheet="Calcolatore"/>
      <dataRef ref="D182:I266" sheet="Calcolatore"/>
    </dataRefs>
  </dataConsolidate>
  <mergeCells count="19">
    <mergeCell ref="F69:H69"/>
    <mergeCell ref="B72:C72"/>
    <mergeCell ref="E66:H66"/>
    <mergeCell ref="B8:H8"/>
    <mergeCell ref="C10:H10"/>
    <mergeCell ref="C45:H45"/>
    <mergeCell ref="B1:H1"/>
    <mergeCell ref="B7:H7"/>
    <mergeCell ref="B4:H4"/>
    <mergeCell ref="F61:H61"/>
    <mergeCell ref="E58:H58"/>
    <mergeCell ref="D12:H12"/>
    <mergeCell ref="D13:H13"/>
    <mergeCell ref="D14:H14"/>
    <mergeCell ref="D15:H15"/>
    <mergeCell ref="D16:H16"/>
    <mergeCell ref="E31:H31"/>
    <mergeCell ref="C36:D36"/>
    <mergeCell ref="B43:H43"/>
  </mergeCells>
  <conditionalFormatting sqref="B43">
    <cfRule type="expression" dxfId="13" priority="13">
      <formula>$H$30="SI"</formula>
    </cfRule>
  </conditionalFormatting>
  <conditionalFormatting sqref="C45">
    <cfRule type="expression" dxfId="12" priority="57">
      <formula>D16=#REF!</formula>
    </cfRule>
    <cfRule type="expression" dxfId="11" priority="58">
      <formula>$D$16=#REF!</formula>
    </cfRule>
  </conditionalFormatting>
  <conditionalFormatting sqref="C30:D30">
    <cfRule type="expression" dxfId="10" priority="9">
      <formula>$H$30="SI"</formula>
    </cfRule>
  </conditionalFormatting>
  <conditionalFormatting sqref="C36:D40">
    <cfRule type="expression" dxfId="9" priority="53" stopIfTrue="1">
      <formula>$H$30=si</formula>
    </cfRule>
    <cfRule type="expression" dxfId="8" priority="54" stopIfTrue="1">
      <formula>$D$16=#REF!</formula>
    </cfRule>
    <cfRule type="expression" dxfId="7" priority="55" stopIfTrue="1">
      <formula>$D$16=#REF!</formula>
    </cfRule>
  </conditionalFormatting>
  <conditionalFormatting sqref="C25:H27">
    <cfRule type="expression" dxfId="6" priority="10">
      <formula>$H$30="SI"</formula>
    </cfRule>
  </conditionalFormatting>
  <conditionalFormatting sqref="C32:H34">
    <cfRule type="expression" dxfId="5" priority="11">
      <formula>$H$30="SI"</formula>
    </cfRule>
  </conditionalFormatting>
  <conditionalFormatting sqref="D19">
    <cfRule type="expression" dxfId="4" priority="24">
      <formula>$D$31=1</formula>
    </cfRule>
  </conditionalFormatting>
  <conditionalFormatting sqref="E19">
    <cfRule type="expression" dxfId="3" priority="22">
      <formula>$D$31=2</formula>
    </cfRule>
  </conditionalFormatting>
  <conditionalFormatting sqref="F19">
    <cfRule type="expression" dxfId="2" priority="19">
      <formula>$D$31=3</formula>
    </cfRule>
  </conditionalFormatting>
  <conditionalFormatting sqref="G19">
    <cfRule type="expression" dxfId="1" priority="18">
      <formula>$D$31=4</formula>
    </cfRule>
  </conditionalFormatting>
  <conditionalFormatting sqref="H19">
    <cfRule type="expression" dxfId="0" priority="17">
      <formula>$D$31=5</formula>
    </cfRule>
  </conditionalFormatting>
  <dataValidations count="2">
    <dataValidation type="list" allowBlank="1" showInputMessage="1" showErrorMessage="1" sqref="D14 D30 H30" xr:uid="{00000000-0002-0000-0000-000000000000}">
      <formula1>$B$177:$B$178</formula1>
    </dataValidation>
    <dataValidation type="list" allowBlank="1" showInputMessage="1" showErrorMessage="1" sqref="D16:H16" xr:uid="{00000000-0002-0000-0000-000001000000}">
      <formula1>$D$182:$D$272</formula1>
    </dataValidation>
  </dataValidations>
  <pageMargins left="0.7" right="0.7" top="0.75" bottom="0.75" header="0.3" footer="0.3"/>
  <pageSetup paperSize="9" scale="44" orientation="portrait" r:id="rId1"/>
  <ignoredErrors>
    <ignoredError sqref="F3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zoomScale="180" zoomScaleNormal="180" workbookViewId="0">
      <selection activeCell="C4" sqref="C4"/>
    </sheetView>
  </sheetViews>
  <sheetFormatPr defaultColWidth="8.83203125" defaultRowHeight="12.75" x14ac:dyDescent="0.2"/>
  <cols>
    <col min="1" max="1" width="19.83203125" style="2" customWidth="1"/>
    <col min="2" max="2" width="25.33203125" style="1" customWidth="1"/>
    <col min="3" max="3" width="17" style="1" customWidth="1"/>
    <col min="4" max="6" width="11.33203125" style="2" bestFit="1" customWidth="1"/>
    <col min="7" max="7" width="11.5" style="2" bestFit="1" customWidth="1"/>
    <col min="8" max="16384" width="8.83203125" style="2"/>
  </cols>
  <sheetData>
    <row r="2" spans="1:7" ht="13.5" x14ac:dyDescent="0.25">
      <c r="A2" s="7" t="s">
        <v>11</v>
      </c>
      <c r="C2" s="8"/>
    </row>
    <row r="3" spans="1:7" x14ac:dyDescent="0.2">
      <c r="B3" s="1" t="s">
        <v>10</v>
      </c>
      <c r="C3" s="9">
        <f>Calcolatore!$D15</f>
        <v>36</v>
      </c>
      <c r="D3" s="9">
        <f>Calcolatore!$D15</f>
        <v>36</v>
      </c>
      <c r="E3" s="9">
        <f>Calcolatore!$D15</f>
        <v>36</v>
      </c>
      <c r="F3" s="9">
        <f>Calcolatore!$D15</f>
        <v>36</v>
      </c>
      <c r="G3" s="16">
        <f>Calcolatore!$D15</f>
        <v>36</v>
      </c>
    </row>
    <row r="4" spans="1:7" x14ac:dyDescent="0.2">
      <c r="B4" s="1" t="s">
        <v>2</v>
      </c>
      <c r="C4" s="10">
        <f>Calcolatore!D21</f>
        <v>1170</v>
      </c>
      <c r="D4" s="10">
        <f>Calcolatore!E21</f>
        <v>1635</v>
      </c>
      <c r="E4" s="10">
        <f>Calcolatore!F21</f>
        <v>1800</v>
      </c>
      <c r="F4" s="10">
        <f>Calcolatore!G21</f>
        <v>2505</v>
      </c>
      <c r="G4" s="10">
        <f>Calcolatore!H21</f>
        <v>3900</v>
      </c>
    </row>
    <row r="5" spans="1:7" x14ac:dyDescent="0.2">
      <c r="B5" s="1" t="s">
        <v>1</v>
      </c>
      <c r="C5" s="10">
        <f>Calcolatore!$D12*Calcolatore!$D13</f>
        <v>50000</v>
      </c>
      <c r="D5" s="10">
        <f>Calcolatore!$D12*Calcolatore!$D13</f>
        <v>50000</v>
      </c>
      <c r="E5" s="10">
        <f>Calcolatore!$D12*Calcolatore!$D13</f>
        <v>50000</v>
      </c>
      <c r="F5" s="10">
        <f>Calcolatore!$D12*Calcolatore!$D13</f>
        <v>50000</v>
      </c>
      <c r="G5" s="10">
        <f>Calcolatore!$D12*Calcolatore!$D13</f>
        <v>50000</v>
      </c>
    </row>
    <row r="6" spans="1:7" ht="8.1" customHeight="1" x14ac:dyDescent="0.2"/>
    <row r="7" spans="1:7" ht="13.5" x14ac:dyDescent="0.25">
      <c r="A7" s="7" t="s">
        <v>12</v>
      </c>
      <c r="B7" s="1" t="s">
        <v>39</v>
      </c>
      <c r="C7" s="11">
        <f>IF((C13*C5)&gt;0,(C5*C13),0)</f>
        <v>1018.8500000000001</v>
      </c>
      <c r="D7" s="11">
        <f>IF((D13*D5)&gt;0,(D5*D13),0)</f>
        <v>553.85000000000014</v>
      </c>
      <c r="E7" s="11">
        <f>IF((E13*E5)&gt;0,(E5*E13),0)</f>
        <v>388.85000000000031</v>
      </c>
      <c r="F7" s="11">
        <f>IF((F13*F5)&gt;0,(F5*F13),0)</f>
        <v>0</v>
      </c>
      <c r="G7" s="11">
        <f>IF((G13*G5)&gt;0,(G5*G13),0)</f>
        <v>0</v>
      </c>
    </row>
    <row r="8" spans="1:7" ht="13.5" x14ac:dyDescent="0.25">
      <c r="A8" s="7"/>
      <c r="B8" s="1" t="s">
        <v>40</v>
      </c>
      <c r="C8" s="11">
        <f>IF((C5*C17)&gt;0,(C5*C17),0)</f>
        <v>690.55000000000007</v>
      </c>
      <c r="D8" s="11">
        <f>IF((D5*D17)&gt;0,(D5*D17),0)</f>
        <v>225.55000000000007</v>
      </c>
      <c r="E8" s="11">
        <f>IF((E5*E17)&gt;0,(E5*E17),0)</f>
        <v>60.550000000000189</v>
      </c>
      <c r="F8" s="11">
        <f>IF((F5*F17)&gt;0,(F5*F17),0)</f>
        <v>0</v>
      </c>
      <c r="G8" s="11">
        <f>IF((G5*G17)&gt;0,(G5*G17),0)</f>
        <v>0</v>
      </c>
    </row>
    <row r="10" spans="1:7" x14ac:dyDescent="0.2">
      <c r="B10" s="12" t="s">
        <v>3</v>
      </c>
      <c r="C10" s="13">
        <f>C4/C5</f>
        <v>2.3400000000000001E-2</v>
      </c>
      <c r="D10" s="13">
        <f>D4/D5</f>
        <v>3.27E-2</v>
      </c>
      <c r="E10" s="13">
        <f>E4/E5</f>
        <v>3.5999999999999997E-2</v>
      </c>
      <c r="F10" s="13">
        <f>F4/F5</f>
        <v>5.0099999999999999E-2</v>
      </c>
      <c r="G10" s="13">
        <f>G4/G5</f>
        <v>7.8E-2</v>
      </c>
    </row>
    <row r="11" spans="1:7" x14ac:dyDescent="0.2">
      <c r="B11" s="12"/>
      <c r="C11" s="13"/>
      <c r="D11" s="13"/>
      <c r="E11" s="13"/>
      <c r="F11" s="13"/>
    </row>
    <row r="12" spans="1:7" x14ac:dyDescent="0.2">
      <c r="A12" s="2" t="s">
        <v>8</v>
      </c>
      <c r="B12" s="12" t="s">
        <v>4</v>
      </c>
      <c r="C12" s="14">
        <f>VLOOKUP($C14,'Tassi MCC'!$A$2:$C$17,2)</f>
        <v>4.3777000000000003E-2</v>
      </c>
      <c r="D12" s="14">
        <f>VLOOKUP($C14,'Tassi MCC'!$A$2:$C$17,2)</f>
        <v>4.3777000000000003E-2</v>
      </c>
      <c r="E12" s="14">
        <f>VLOOKUP($C14,'Tassi MCC'!$A$2:$C$17,2)</f>
        <v>4.3777000000000003E-2</v>
      </c>
      <c r="F12" s="14">
        <f>VLOOKUP($C14,'Tassi MCC'!$A$2:$C$17,2)</f>
        <v>4.3777000000000003E-2</v>
      </c>
      <c r="G12" s="14">
        <f>VLOOKUP($C14,'Tassi MCC'!$A$2:$C$17,2)</f>
        <v>4.3777000000000003E-2</v>
      </c>
    </row>
    <row r="13" spans="1:7" x14ac:dyDescent="0.2">
      <c r="B13" s="12" t="s">
        <v>5</v>
      </c>
      <c r="C13" s="15">
        <f>C12-C10</f>
        <v>2.0377000000000003E-2</v>
      </c>
      <c r="D13" s="15">
        <f>D12-D10</f>
        <v>1.1077000000000004E-2</v>
      </c>
      <c r="E13" s="15">
        <f>E12-E10</f>
        <v>7.7770000000000061E-3</v>
      </c>
      <c r="F13" s="15">
        <f>F12-F10</f>
        <v>-6.3229999999999953E-3</v>
      </c>
      <c r="G13" s="15">
        <f>G12-G10</f>
        <v>-3.4222999999999996E-2</v>
      </c>
    </row>
    <row r="14" spans="1:7" x14ac:dyDescent="0.2">
      <c r="B14" s="12" t="s">
        <v>9</v>
      </c>
      <c r="C14" s="12">
        <f>CEILING(C3/12,1)</f>
        <v>3</v>
      </c>
    </row>
    <row r="15" spans="1:7" x14ac:dyDescent="0.2">
      <c r="B15" s="12"/>
      <c r="C15" s="12"/>
    </row>
    <row r="16" spans="1:7" x14ac:dyDescent="0.2">
      <c r="A16" s="2" t="s">
        <v>52</v>
      </c>
      <c r="B16" s="12" t="s">
        <v>4</v>
      </c>
      <c r="C16" s="14">
        <f>VLOOKUP($C18,'Tassi MCC'!$A$2:$C$17,3)</f>
        <v>3.7211000000000001E-2</v>
      </c>
      <c r="D16" s="14">
        <f>VLOOKUP($C18,'Tassi MCC'!$A$2:$C$17,3)</f>
        <v>3.7211000000000001E-2</v>
      </c>
      <c r="E16" s="14">
        <f>VLOOKUP($C18,'Tassi MCC'!$A$2:$C$17,3)</f>
        <v>3.7211000000000001E-2</v>
      </c>
      <c r="F16" s="14">
        <f>VLOOKUP($C18,'Tassi MCC'!$A$2:$C$17,3)</f>
        <v>3.7211000000000001E-2</v>
      </c>
      <c r="G16" s="14">
        <f>VLOOKUP($C18,'Tassi MCC'!$A$2:$C$17,3)</f>
        <v>3.7211000000000001E-2</v>
      </c>
    </row>
    <row r="17" spans="2:7" x14ac:dyDescent="0.2">
      <c r="B17" s="12" t="s">
        <v>5</v>
      </c>
      <c r="C17" s="15">
        <f>C16-C10</f>
        <v>1.3811E-2</v>
      </c>
      <c r="D17" s="15">
        <f>D16-D10</f>
        <v>4.5110000000000011E-3</v>
      </c>
      <c r="E17" s="15">
        <f>E16-E10</f>
        <v>1.2110000000000037E-3</v>
      </c>
      <c r="F17" s="15">
        <f>F16-F10</f>
        <v>-1.2888999999999998E-2</v>
      </c>
      <c r="G17" s="15">
        <f>G16-G10</f>
        <v>-4.0788999999999999E-2</v>
      </c>
    </row>
    <row r="18" spans="2:7" x14ac:dyDescent="0.2">
      <c r="B18" s="12" t="s">
        <v>9</v>
      </c>
      <c r="C18" s="12">
        <f>CEILING(C3/12,1)</f>
        <v>3</v>
      </c>
    </row>
    <row r="19" spans="2:7" x14ac:dyDescent="0.2">
      <c r="B19" s="12"/>
      <c r="C19" s="12"/>
    </row>
    <row r="20" spans="2:7" x14ac:dyDescent="0.2">
      <c r="B20" s="12"/>
      <c r="C20" s="12"/>
    </row>
  </sheetData>
  <sheetProtection selectLockedCells="1"/>
  <dataValidations count="1">
    <dataValidation type="list" allowBlank="1" showInputMessage="1" showErrorMessage="1" sqref="C2" xr:uid="{00000000-0002-0000-0100-000000000000}">
      <formula1>$B$19:$B$20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C18" sqref="C18"/>
    </sheetView>
  </sheetViews>
  <sheetFormatPr defaultColWidth="8.83203125" defaultRowHeight="12.75" x14ac:dyDescent="0.2"/>
  <cols>
    <col min="1" max="1" width="8.83203125" style="3"/>
    <col min="2" max="2" width="9.5" style="4" bestFit="1" customWidth="1"/>
    <col min="3" max="3" width="10.1640625" style="6" bestFit="1" customWidth="1"/>
    <col min="4" max="16384" width="8.83203125" style="5"/>
  </cols>
  <sheetData>
    <row r="1" spans="1:3" x14ac:dyDescent="0.2">
      <c r="A1" s="3" t="s">
        <v>0</v>
      </c>
      <c r="B1" s="4" t="s">
        <v>7</v>
      </c>
      <c r="C1" s="4" t="s">
        <v>6</v>
      </c>
    </row>
    <row r="2" spans="1:3" x14ac:dyDescent="0.2">
      <c r="A2" s="3">
        <v>1</v>
      </c>
      <c r="B2" s="4">
        <v>2.1999999999999999E-2</v>
      </c>
      <c r="C2" s="6">
        <v>1.8700000000000001E-2</v>
      </c>
    </row>
    <row r="3" spans="1:3" x14ac:dyDescent="0.2">
      <c r="A3" s="3">
        <v>2</v>
      </c>
      <c r="B3" s="4">
        <v>3.2916000000000001E-2</v>
      </c>
      <c r="C3" s="6">
        <v>2.7979E-2</v>
      </c>
    </row>
    <row r="4" spans="1:3" x14ac:dyDescent="0.2">
      <c r="A4" s="3">
        <v>3</v>
      </c>
      <c r="B4" s="4">
        <v>4.3777000000000003E-2</v>
      </c>
      <c r="C4" s="6">
        <v>3.7211000000000001E-2</v>
      </c>
    </row>
    <row r="5" spans="1:3" x14ac:dyDescent="0.2">
      <c r="A5" s="3">
        <v>4</v>
      </c>
      <c r="B5" s="4">
        <v>5.4581999999999999E-2</v>
      </c>
      <c r="C5" s="6">
        <v>4.6394999999999999E-2</v>
      </c>
    </row>
    <row r="6" spans="1:3" x14ac:dyDescent="0.2">
      <c r="A6" s="3">
        <v>5</v>
      </c>
      <c r="B6" s="4">
        <v>6.5332000000000001E-2</v>
      </c>
      <c r="C6" s="6">
        <v>5.5531999999999998E-2</v>
      </c>
    </row>
    <row r="7" spans="1:3" x14ac:dyDescent="0.2">
      <c r="A7" s="3">
        <v>6</v>
      </c>
      <c r="B7" s="4">
        <v>7.6025999999999996E-2</v>
      </c>
      <c r="C7" s="6">
        <v>6.4621999999999999E-2</v>
      </c>
    </row>
    <row r="8" spans="1:3" x14ac:dyDescent="0.2">
      <c r="A8" s="3">
        <v>7</v>
      </c>
      <c r="B8" s="4">
        <v>8.6664000000000005E-2</v>
      </c>
      <c r="C8" s="6">
        <v>7.3663999999999993E-2</v>
      </c>
    </row>
    <row r="9" spans="1:3" x14ac:dyDescent="0.2">
      <c r="A9" s="3">
        <v>8</v>
      </c>
      <c r="B9" s="4">
        <v>9.7247E-2</v>
      </c>
      <c r="C9" s="6">
        <v>8.2659999999999997E-2</v>
      </c>
    </row>
    <row r="10" spans="1:3" x14ac:dyDescent="0.2">
      <c r="A10" s="3">
        <v>9</v>
      </c>
      <c r="B10" s="4">
        <v>0.10777399999999999</v>
      </c>
      <c r="C10" s="6">
        <v>9.1607999999999995E-2</v>
      </c>
    </row>
    <row r="11" spans="1:3" x14ac:dyDescent="0.2">
      <c r="A11" s="3">
        <v>10</v>
      </c>
      <c r="B11" s="4">
        <v>0.118245</v>
      </c>
      <c r="C11" s="6">
        <v>0.100508</v>
      </c>
    </row>
    <row r="12" spans="1:3" x14ac:dyDescent="0.2">
      <c r="A12" s="3">
        <v>11</v>
      </c>
      <c r="B12" s="4">
        <v>0.128661</v>
      </c>
      <c r="C12" s="6">
        <v>0.109362</v>
      </c>
    </row>
    <row r="13" spans="1:3" x14ac:dyDescent="0.2">
      <c r="A13" s="3">
        <v>12</v>
      </c>
      <c r="B13" s="4">
        <v>0.13902100000000001</v>
      </c>
      <c r="C13" s="6">
        <v>0.118168</v>
      </c>
    </row>
    <row r="14" spans="1:3" x14ac:dyDescent="0.2">
      <c r="A14" s="3">
        <v>13</v>
      </c>
      <c r="B14" s="4">
        <v>0.14932599999999999</v>
      </c>
      <c r="C14" s="6">
        <v>0.12692700000000001</v>
      </c>
    </row>
    <row r="15" spans="1:3" x14ac:dyDescent="0.2">
      <c r="A15" s="3">
        <v>14</v>
      </c>
      <c r="B15" s="4">
        <v>0.159576</v>
      </c>
      <c r="C15" s="6">
        <v>0.13563900000000001</v>
      </c>
    </row>
    <row r="16" spans="1:3" x14ac:dyDescent="0.2">
      <c r="A16" s="3">
        <v>15</v>
      </c>
      <c r="B16" s="4">
        <v>0.16977</v>
      </c>
      <c r="C16" s="6">
        <v>0.14430399999999999</v>
      </c>
    </row>
    <row r="17" spans="1:3" x14ac:dyDescent="0.2">
      <c r="A17" s="3">
        <v>16</v>
      </c>
      <c r="B17" s="4">
        <v>0.17990800000000001</v>
      </c>
      <c r="C17" s="6">
        <v>0.152922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Calcolatore</vt:lpstr>
      <vt:lpstr>ESL</vt:lpstr>
      <vt:lpstr>Tassi MCC</vt:lpstr>
      <vt:lpstr>Calcolatore!Area_stampa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Imperiale - Cooperfidi Italia</dc:creator>
  <cp:lastModifiedBy>Daniele Perani - Cooperfidi Italia -</cp:lastModifiedBy>
  <cp:lastPrinted>2024-12-12T09:42:31Z</cp:lastPrinted>
  <dcterms:created xsi:type="dcterms:W3CDTF">2014-01-28T10:28:03Z</dcterms:created>
  <dcterms:modified xsi:type="dcterms:W3CDTF">2026-09-08T09:03:44Z</dcterms:modified>
</cp:coreProperties>
</file>